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<sst xmlns="http://schemas.openxmlformats.org/spreadsheetml/2006/main" count="540" uniqueCount="110">
  <si>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</si>
  <si>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</si>
  <si>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</si>
  <si>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</si>
  <si>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</si>
  <si>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</si>
  <si>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</si>
  <si>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</si>
  <si>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</si>
  <si>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</si>
  <si>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</si>
  <si>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</si>
  <si>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</si>
  <si>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</si>
  <si>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</si>
  <si>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</si>
  <si>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</si>
  <si>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</si>
  <si>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</si>
  <si>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</si>
  <si>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</si>
  <si>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</si>
  <si>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</si>
  <si>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</si>
  <si>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</si>
  <si>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</si>
  <si>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</si>
  <si>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</si>
  <si>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</si>
  <si>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</si>
  <si>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</si>
  <si>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</si>
  <si>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</si>
  <si>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</si>
  <si>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</si>
  <si>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</si>
  <si>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</si>
  <si>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</si>
  <si>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</si>
  <si>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</si>
  <si>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</si>
  <si>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</si>
  <si>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</si>
  <si>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</si>
  <si>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</si>
  <si>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</si>
  <si>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</si>
  <si>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</si>
  <si>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</si>
  <si>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</si>
  <si>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</si>
  <si>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</si>
  <si>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</si>
  <si>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</si>
  <si>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</si>
  <si>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</si>
  <si>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</si>
  <si>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</si>
  <si>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</si>
  <si>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</si>
  <si>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</si>
  <si>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</si>
  <si>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</si>
  <si>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</si>
  <si>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</si>
  <si>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</si>
  <si>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</si>
  <si>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</si>
  <si>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</si>
  <si>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</si>
  <si>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</si>
  <si>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</si>
  <si>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</si>
  <si>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</si>
  <si>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</si>
  <si>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</si>
  <si>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</si>
  <si>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</si>
  <si>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</si>
  <si>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</si>
  <si>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</si>
  <si>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</si>
  <si>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</si>
  <si>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</si>
  <si>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</si>
  <si>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</si>
  <si>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</si>
  <si>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</si>
  <si>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</si>
  <si>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</si>
  <si>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</si>
  <si>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</si>
  <si>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</si>
  <si>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</si>
  <si>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</si>
  <si>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</si>
  <si>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</si>
  <si>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</si>
  <si>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Июнь 2010</t>
  </si>
  <si>
    <t>Таблица 6. Операции НБКР на открытом рынке (за период)</t>
  </si>
  <si>
    <t>янв.-июн.09</t>
  </si>
  <si>
    <t>янв.-июн.10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</si>
  <si>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</si>
  <si>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</si>
  <si>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</si>
  <si>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</si>
  <si>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</si>
  <si>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</si>
  <si>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янв.-июнь.09</t>
  </si>
  <si>
    <t>янв.-июнь.10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</si>
</sst>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1" fillId="7" borderId="1" applyNumberFormat="0" applyAlignment="0" applyProtection="0"/>
    <xf numFmtId="0" fontId="44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5" fillId="21" borderId="7" applyNumberFormat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9276"/>
        <c:crosses val="autoZero"/>
        <c:auto val="0"/>
        <c:lblOffset val="100"/>
        <c:tickLblSkip val="1"/>
        <c:noMultiLvlLbl val="0"/>
      </c:catAx>
      <c:valAx>
        <c:axId val="780927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752519"/>
        <c:axId val="266380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3974273"/>
        <c:axId val="14441866"/>
      </c:lineChart>
      <c:catAx>
        <c:axId val="77525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3808"/>
        <c:crosses val="autoZero"/>
        <c:auto val="0"/>
        <c:lblOffset val="100"/>
        <c:tickLblSkip val="5"/>
        <c:noMultiLvlLbl val="0"/>
      </c:catAx>
      <c:valAx>
        <c:axId val="266380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  <c:majorUnit val="2000"/>
        <c:minorUnit val="100"/>
      </c:valAx>
      <c:catAx>
        <c:axId val="23974273"/>
        <c:scaling>
          <c:orientation val="minMax"/>
        </c:scaling>
        <c:axPos val="b"/>
        <c:delete val="1"/>
        <c:majorTickMark val="out"/>
        <c:minorTickMark val="none"/>
        <c:tickLblPos val="nextTo"/>
        <c:crossAx val="14441866"/>
        <c:crossesAt val="39"/>
        <c:auto val="0"/>
        <c:lblOffset val="100"/>
        <c:tickLblSkip val="1"/>
        <c:noMultiLvlLbl val="0"/>
      </c:catAx>
      <c:valAx>
        <c:axId val="1444186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867931"/>
        <c:axId val="2894046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867931"/>
        <c:axId val="2894046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37621"/>
        <c:axId val="62476542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 val="autoZero"/>
        <c:auto val="0"/>
        <c:lblOffset val="100"/>
        <c:tickLblSkip val="1"/>
        <c:noMultiLvlLbl val="0"/>
      </c:catAx>
      <c:valAx>
        <c:axId val="2894046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1"/>
        <c:crossBetween val="between"/>
        <c:dispUnits/>
        <c:majorUnit val="1"/>
      </c:valAx>
      <c:catAx>
        <c:axId val="5913762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76542"/>
        <c:crosses val="autoZero"/>
        <c:auto val="0"/>
        <c:lblOffset val="100"/>
        <c:tickLblSkip val="1"/>
        <c:noMultiLvlLbl val="0"/>
      </c:catAx>
      <c:valAx>
        <c:axId val="624765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3762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417967"/>
        <c:axId val="2743511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179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174621"/>
        <c:axId val="2857159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4621"/>
        <c:axId val="28571590"/>
      </c:lineChart>
      <c:catAx>
        <c:axId val="31746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46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817719"/>
        <c:axId val="3259742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941361"/>
        <c:axId val="23145658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17719"/>
        <c:crossesAt val="1"/>
        <c:crossBetween val="between"/>
        <c:dispUnits/>
        <c:majorUnit val="400"/>
      </c:valAx>
      <c:catAx>
        <c:axId val="24941361"/>
        <c:scaling>
          <c:orientation val="minMax"/>
        </c:scaling>
        <c:axPos val="b"/>
        <c:delete val="1"/>
        <c:majorTickMark val="out"/>
        <c:minorTickMark val="none"/>
        <c:tickLblPos val="nextTo"/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136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984331"/>
        <c:axId val="628589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84331"/>
        <c:axId val="62858980"/>
      </c:lineChart>
      <c:catAx>
        <c:axId val="69843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43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859909"/>
        <c:axId val="584125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859909"/>
        <c:axId val="58412590"/>
      </c:lineChart>
      <c:catAx>
        <c:axId val="288599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99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51263"/>
        <c:axId val="337993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512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58425"/>
        <c:axId val="533903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58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751283"/>
        <c:axId val="2965268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512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autoZero"/>
        <c:auto val="0"/>
        <c:lblOffset val="100"/>
        <c:tickLblSkip val="1"/>
        <c:noMultiLvlLbl val="0"/>
      </c:catAx>
      <c:valAx>
        <c:axId val="530571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145625" y="4895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I7" sqref="I7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56"/>
    </row>
    <row r="2" spans="1:10" ht="15.75">
      <c r="A2" s="148" t="s">
        <v>98</v>
      </c>
      <c r="B2" s="148"/>
      <c r="C2" s="148"/>
      <c r="D2" s="148"/>
      <c r="E2" s="148"/>
      <c r="F2" s="148"/>
      <c r="G2" s="148"/>
      <c r="H2" s="148"/>
      <c r="I2" s="148"/>
      <c r="J2" s="109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103"/>
      <c r="J6" s="103"/>
      <c r="K6" s="103"/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2">
        <v>9.7</v>
      </c>
      <c r="H7" s="142">
        <v>5</v>
      </c>
      <c r="I7" s="104"/>
      <c r="J7" s="104"/>
      <c r="K7" s="104"/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22"/>
      <c r="J8" s="106"/>
      <c r="K8" s="106"/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141"/>
      <c r="J9" s="106"/>
      <c r="K9" s="106"/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22"/>
      <c r="J10" s="105"/>
      <c r="K10" s="105"/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111"/>
      <c r="J11" s="111"/>
      <c r="K11" s="111"/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12"/>
      <c r="J12" s="112"/>
      <c r="K12" s="107"/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H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12"/>
      <c r="J13" s="112"/>
      <c r="K13" s="107"/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5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L15" s="113"/>
      <c r="M15" s="113"/>
      <c r="N15" s="113"/>
      <c r="O15" s="113"/>
      <c r="P15" s="113"/>
      <c r="Q15" s="113"/>
      <c r="R15" s="113"/>
      <c r="S15" s="113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96</v>
      </c>
      <c r="C17" s="62">
        <v>39934</v>
      </c>
      <c r="D17" s="62">
        <v>39965</v>
      </c>
      <c r="E17" s="65" t="s">
        <v>85</v>
      </c>
      <c r="F17" s="62">
        <v>40299</v>
      </c>
      <c r="G17" s="62">
        <v>40330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27705.95733772</v>
      </c>
      <c r="D18" s="88">
        <v>29561.39320451</v>
      </c>
      <c r="E18" s="88">
        <v>35738.69414187</v>
      </c>
      <c r="F18" s="88">
        <v>35017.5165</v>
      </c>
      <c r="G18" s="88">
        <v>36942.8019</v>
      </c>
      <c r="H18" s="124">
        <f>G18-F18</f>
        <v>1925.2854000000007</v>
      </c>
      <c r="I18" s="124">
        <f>G18-E18</f>
        <v>1204.1077581299978</v>
      </c>
      <c r="J18" s="29"/>
    </row>
    <row r="19" spans="1:10" s="26" customFormat="1" ht="13.5" customHeight="1">
      <c r="A19" s="30" t="s">
        <v>87</v>
      </c>
      <c r="B19" s="88">
        <v>34541.7765</v>
      </c>
      <c r="C19" s="88">
        <v>31967.7806</v>
      </c>
      <c r="D19" s="88">
        <v>33993.3526</v>
      </c>
      <c r="E19" s="88">
        <v>41060.6524</v>
      </c>
      <c r="F19" s="88">
        <v>39142.6561</v>
      </c>
      <c r="G19" s="88">
        <v>41005.4215</v>
      </c>
      <c r="H19" s="124">
        <f>G19-F19</f>
        <v>1862.7653999999966</v>
      </c>
      <c r="I19" s="124">
        <f>G19-E19</f>
        <v>-55.23090000000229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44321.849209149994</v>
      </c>
      <c r="D20" s="88">
        <v>46604.569696649996</v>
      </c>
      <c r="E20" s="88">
        <v>58347.24441854001</v>
      </c>
      <c r="F20" s="88">
        <v>55496.07213775</v>
      </c>
      <c r="G20" s="88">
        <v>57131.662738600004</v>
      </c>
      <c r="H20" s="124">
        <f>G20-F20</f>
        <v>1635.5906008500024</v>
      </c>
      <c r="I20" s="124">
        <f>G20-E20</f>
        <v>-1215.5816799400054</v>
      </c>
      <c r="J20" s="29"/>
    </row>
    <row r="21" spans="1:10" s="26" customFormat="1" ht="13.5" customHeight="1">
      <c r="A21" s="69" t="s">
        <v>6</v>
      </c>
      <c r="B21" s="135">
        <v>24.14920919908429</v>
      </c>
      <c r="C21" s="135">
        <v>23.97864798025026</v>
      </c>
      <c r="D21" s="135">
        <v>23.828677044327144</v>
      </c>
      <c r="E21" s="135">
        <v>24.190570625236205</v>
      </c>
      <c r="F21" s="135">
        <v>25.68754614409053</v>
      </c>
      <c r="G21" s="135">
        <v>26.288208448144395</v>
      </c>
      <c r="H21" s="130"/>
      <c r="I21" s="130"/>
      <c r="J21" s="28"/>
    </row>
    <row r="22" spans="1:10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</row>
    <row r="23" spans="1:10" s="26" customFormat="1" ht="15" customHeight="1">
      <c r="A23" s="149" t="s">
        <v>88</v>
      </c>
      <c r="B23" s="149"/>
      <c r="C23" s="149"/>
      <c r="D23" s="149"/>
      <c r="E23" s="149"/>
      <c r="F23" s="149"/>
      <c r="G23" s="149"/>
      <c r="H23" s="149"/>
      <c r="I23" s="149"/>
      <c r="J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96</v>
      </c>
      <c r="C27" s="62">
        <v>39934</v>
      </c>
      <c r="D27" s="62">
        <v>39965</v>
      </c>
      <c r="E27" s="65" t="s">
        <v>85</v>
      </c>
      <c r="F27" s="62">
        <v>40299</v>
      </c>
      <c r="G27" s="62">
        <v>40330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29">
        <v>1224.62</v>
      </c>
      <c r="C28" s="129">
        <v>1541.47</v>
      </c>
      <c r="D28" s="129">
        <v>1588.67</v>
      </c>
      <c r="E28" s="129">
        <v>1588.18</v>
      </c>
      <c r="F28" s="129">
        <v>1574.5</v>
      </c>
      <c r="G28" s="129">
        <v>1568.39</v>
      </c>
      <c r="H28" s="124">
        <f>G28-F28</f>
        <v>-6.1099999999999</v>
      </c>
      <c r="I28" s="124">
        <f>G28-E28</f>
        <v>-19.789999999999964</v>
      </c>
      <c r="J28" s="92"/>
    </row>
    <row r="30" spans="1:2" s="2" customFormat="1" ht="15.75" customHeight="1">
      <c r="A30" s="44" t="s">
        <v>104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96</v>
      </c>
      <c r="C32" s="62">
        <v>39934</v>
      </c>
      <c r="D32" s="62">
        <v>39965</v>
      </c>
      <c r="E32" s="65" t="s">
        <v>85</v>
      </c>
      <c r="F32" s="62">
        <v>40299</v>
      </c>
      <c r="G32" s="62">
        <v>40330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56</v>
      </c>
      <c r="B33" s="4">
        <v>39.4181</v>
      </c>
      <c r="C33" s="4">
        <v>43.2562</v>
      </c>
      <c r="D33" s="4">
        <v>43.281</v>
      </c>
      <c r="E33" s="4">
        <v>44.09169253365973</v>
      </c>
      <c r="F33" s="4">
        <v>45.9397</v>
      </c>
      <c r="G33" s="4">
        <v>46.3896</v>
      </c>
      <c r="H33" s="131">
        <f>G33/F33-1</f>
        <v>0.009793272485453697</v>
      </c>
      <c r="I33" s="131">
        <f>G33/E33-1</f>
        <v>0.05211656287828004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43.2397</v>
      </c>
      <c r="D34" s="4">
        <v>43.2988</v>
      </c>
      <c r="E34" s="4">
        <v>44.0742</v>
      </c>
      <c r="F34" s="4">
        <v>45.9505</v>
      </c>
      <c r="G34" s="4">
        <v>46.4004</v>
      </c>
      <c r="H34" s="131">
        <f>G34/F34-1</f>
        <v>0.009790970718490444</v>
      </c>
      <c r="I34" s="131">
        <f>G34/E34-1</f>
        <v>0.05277917693344403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1.4151</v>
      </c>
      <c r="D35" s="4">
        <v>1.4032</v>
      </c>
      <c r="E35" s="4">
        <v>1.4316</v>
      </c>
      <c r="F35" s="4">
        <v>1.2305</v>
      </c>
      <c r="G35" s="4">
        <v>1.2231</v>
      </c>
      <c r="H35" s="131">
        <f>G35/F35-1</f>
        <v>-0.006013815522145305</v>
      </c>
      <c r="I35" s="131">
        <f>G35/E35-1</f>
        <v>-0.1456412405699915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43.2159</v>
      </c>
      <c r="D37" s="4">
        <v>43.2297</v>
      </c>
      <c r="E37" s="4">
        <v>44.2341</v>
      </c>
      <c r="F37" s="4">
        <v>45.6113</v>
      </c>
      <c r="G37" s="4">
        <v>46.3938</v>
      </c>
      <c r="H37" s="131">
        <f>G37/F37-1</f>
        <v>0.017155836382650724</v>
      </c>
      <c r="I37" s="131">
        <f>G37/E37-1</f>
        <v>0.0488243233161747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60.0797</v>
      </c>
      <c r="D38" s="4">
        <v>60.4547</v>
      </c>
      <c r="E38" s="4">
        <v>63.9915</v>
      </c>
      <c r="F38" s="4">
        <v>55.9027</v>
      </c>
      <c r="G38" s="4">
        <v>56.6155</v>
      </c>
      <c r="H38" s="131">
        <f>G38/F38-1</f>
        <v>0.012750725814674402</v>
      </c>
      <c r="I38" s="131">
        <f>G38/E38-1</f>
        <v>-0.11526530867380835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1.3894</v>
      </c>
      <c r="D39" s="4">
        <v>1.3802</v>
      </c>
      <c r="E39" s="4">
        <v>1.4394</v>
      </c>
      <c r="F39" s="4">
        <v>1.4881</v>
      </c>
      <c r="G39" s="4">
        <v>1.4819</v>
      </c>
      <c r="H39" s="131">
        <f>G39/F39-1</f>
        <v>-0.004166386667562638</v>
      </c>
      <c r="I39" s="131">
        <f>G39/E39-1</f>
        <v>0.02952619146866753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0.2866</v>
      </c>
      <c r="D40" s="4">
        <v>0.2866</v>
      </c>
      <c r="E40" s="4">
        <v>0.2954</v>
      </c>
      <c r="F40" s="4">
        <v>0.3079</v>
      </c>
      <c r="G40" s="4">
        <v>0.3135</v>
      </c>
      <c r="H40" s="131">
        <f>G40/F40-1</f>
        <v>0.01818772328678131</v>
      </c>
      <c r="I40" s="131">
        <f>G40/E40-1</f>
        <v>0.06127285037237651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102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100</v>
      </c>
      <c r="D3" s="62" t="s">
        <v>101</v>
      </c>
      <c r="E3" s="62">
        <v>40299</v>
      </c>
      <c r="F3" s="62">
        <v>40330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190.9</v>
      </c>
      <c r="D4" s="90">
        <f>D6+D7</f>
        <v>148.29999999999998</v>
      </c>
      <c r="E4" s="90">
        <f>E6+E7</f>
        <v>39.65</v>
      </c>
      <c r="F4" s="90">
        <f>F6+F7</f>
        <v>23.9</v>
      </c>
      <c r="G4" s="91">
        <f>F4-E4</f>
        <v>-15.75</v>
      </c>
      <c r="H4" s="91">
        <f>D4-C4</f>
        <v>-42.60000000000002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-153.9</v>
      </c>
      <c r="D5" s="87">
        <f>D6-D7</f>
        <v>-140.1</v>
      </c>
      <c r="E5" s="87">
        <f>E6-E7</f>
        <v>-39.65</v>
      </c>
      <c r="F5" s="87">
        <f>F6-F7</f>
        <v>-23.9</v>
      </c>
      <c r="G5" s="124">
        <f>F5-E5</f>
        <v>15.75</v>
      </c>
      <c r="H5" s="124">
        <f>D5-C5</f>
        <v>13.800000000000011</v>
      </c>
      <c r="I5" s="94"/>
      <c r="J5" s="134"/>
    </row>
    <row r="6" spans="1:10" ht="13.5" customHeight="1">
      <c r="A6" s="55" t="s">
        <v>24</v>
      </c>
      <c r="B6" s="88">
        <v>66.8</v>
      </c>
      <c r="C6" s="88">
        <v>18.5</v>
      </c>
      <c r="D6" s="88">
        <v>4.1</v>
      </c>
      <c r="E6" s="88">
        <v>0</v>
      </c>
      <c r="F6" s="88">
        <v>0</v>
      </c>
      <c r="G6" s="124">
        <f>F6-E6</f>
        <v>0</v>
      </c>
      <c r="H6" s="124">
        <f>D6-C6</f>
        <v>-14.4</v>
      </c>
      <c r="I6" s="94"/>
      <c r="J6" s="127"/>
    </row>
    <row r="7" spans="1:10" ht="13.5" customHeight="1">
      <c r="A7" s="55" t="s">
        <v>25</v>
      </c>
      <c r="B7" s="88">
        <v>221.95</v>
      </c>
      <c r="C7" s="88">
        <v>172.4</v>
      </c>
      <c r="D7" s="88">
        <v>144.2</v>
      </c>
      <c r="E7" s="88">
        <v>39.65</v>
      </c>
      <c r="F7" s="88">
        <v>23.9</v>
      </c>
      <c r="G7" s="124">
        <f>F7-E7</f>
        <v>-15.75</v>
      </c>
      <c r="H7" s="124">
        <f>D7-C7</f>
        <v>-28.200000000000017</v>
      </c>
      <c r="I7" s="94"/>
      <c r="J7" s="127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93"/>
    </row>
    <row r="9" spans="3:4" ht="15" customHeight="1">
      <c r="C9" s="94"/>
      <c r="D9" s="94"/>
    </row>
    <row r="10" spans="1:2" s="10" customFormat="1" ht="15" customHeight="1">
      <c r="A10" s="143" t="s">
        <v>99</v>
      </c>
      <c r="B10" s="14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100</v>
      </c>
      <c r="D12" s="62" t="s">
        <v>101</v>
      </c>
      <c r="E12" s="62">
        <v>40299</v>
      </c>
      <c r="F12" s="62">
        <v>40330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+B14+B17</f>
        <v>1192.64361</v>
      </c>
      <c r="C13" s="90">
        <f>+C14+C17</f>
        <v>562.14336</v>
      </c>
      <c r="D13" s="90">
        <f>+D17</f>
        <v>1393</v>
      </c>
      <c r="E13" s="90">
        <v>100</v>
      </c>
      <c r="F13" s="90" t="s">
        <v>1</v>
      </c>
      <c r="G13" s="91">
        <f>-E13</f>
        <v>-100</v>
      </c>
      <c r="H13" s="91">
        <f>D13-C13</f>
        <v>830.85664</v>
      </c>
      <c r="I13" s="91"/>
    </row>
    <row r="14" spans="1:10" ht="12.75" customHeight="1">
      <c r="A14" s="49" t="s">
        <v>44</v>
      </c>
      <c r="B14" s="87">
        <f>SUM(B15:B16)</f>
        <v>556.81236</v>
      </c>
      <c r="C14" s="87">
        <f>SUM(C15:C16)</f>
        <v>556.81236</v>
      </c>
      <c r="D14" s="90" t="s">
        <v>1</v>
      </c>
      <c r="E14" s="127" t="s">
        <v>1</v>
      </c>
      <c r="F14" s="127" t="s">
        <v>1</v>
      </c>
      <c r="G14" s="124" t="s">
        <v>1</v>
      </c>
      <c r="H14" s="124">
        <f>-C14</f>
        <v>-556.81236</v>
      </c>
      <c r="I14" s="89"/>
      <c r="J14" s="10"/>
    </row>
    <row r="15" spans="1:10" ht="12.75" customHeight="1">
      <c r="A15" s="55" t="s">
        <v>24</v>
      </c>
      <c r="B15" s="90" t="s">
        <v>1</v>
      </c>
      <c r="C15" s="90" t="s">
        <v>1</v>
      </c>
      <c r="D15" s="90" t="s">
        <v>1</v>
      </c>
      <c r="E15" s="90" t="s">
        <v>1</v>
      </c>
      <c r="F15" s="90" t="s">
        <v>1</v>
      </c>
      <c r="G15" s="124" t="s">
        <v>1</v>
      </c>
      <c r="H15" s="124" t="s">
        <v>1</v>
      </c>
      <c r="I15" s="89"/>
      <c r="J15" s="10"/>
    </row>
    <row r="16" spans="1:10" ht="12.75" customHeight="1">
      <c r="A16" s="55" t="s">
        <v>25</v>
      </c>
      <c r="B16" s="88">
        <v>556.81236</v>
      </c>
      <c r="C16" s="88">
        <v>556.81236</v>
      </c>
      <c r="D16" s="88" t="s">
        <v>1</v>
      </c>
      <c r="E16" s="90" t="s">
        <v>1</v>
      </c>
      <c r="F16" s="90" t="s">
        <v>1</v>
      </c>
      <c r="G16" s="124" t="s">
        <v>1</v>
      </c>
      <c r="H16" s="124">
        <f>-C16</f>
        <v>-556.81236</v>
      </c>
      <c r="I16" s="89"/>
      <c r="J16" s="10"/>
    </row>
    <row r="17" spans="1:10" ht="12.75" customHeight="1">
      <c r="A17" s="49" t="s">
        <v>42</v>
      </c>
      <c r="B17" s="88">
        <v>635.83125</v>
      </c>
      <c r="C17" s="88">
        <v>5.331</v>
      </c>
      <c r="D17" s="88">
        <v>1393</v>
      </c>
      <c r="E17" s="127">
        <v>100</v>
      </c>
      <c r="F17" s="88" t="s">
        <v>1</v>
      </c>
      <c r="G17" s="124">
        <f>-E17</f>
        <v>-100</v>
      </c>
      <c r="H17" s="124">
        <f>D17-C17</f>
        <v>1387.669</v>
      </c>
      <c r="I17" s="89"/>
      <c r="J17" s="12"/>
    </row>
    <row r="18" spans="1:10" ht="12.75" customHeight="1">
      <c r="A18" s="49" t="s">
        <v>43</v>
      </c>
      <c r="B18" s="90" t="s">
        <v>1</v>
      </c>
      <c r="C18" s="90" t="s">
        <v>1</v>
      </c>
      <c r="D18" s="90" t="s">
        <v>1</v>
      </c>
      <c r="E18" s="90" t="s">
        <v>1</v>
      </c>
      <c r="F18" s="90" t="s">
        <v>1</v>
      </c>
      <c r="G18" s="90" t="s">
        <v>1</v>
      </c>
      <c r="H18" s="90" t="s">
        <v>1</v>
      </c>
      <c r="I18" s="89"/>
      <c r="J18" s="12"/>
    </row>
    <row r="19" spans="1:10" ht="12.75" customHeight="1">
      <c r="A19" s="9" t="s">
        <v>40</v>
      </c>
      <c r="B19" s="33"/>
      <c r="C19" s="33"/>
      <c r="D19" s="33"/>
      <c r="E19" s="33"/>
      <c r="F19" s="33"/>
      <c r="G19" s="91"/>
      <c r="H19" s="91"/>
      <c r="I19" s="34"/>
      <c r="J19" s="12"/>
    </row>
    <row r="20" spans="1:10" ht="26.25" customHeight="1">
      <c r="A20" s="49" t="s">
        <v>75</v>
      </c>
      <c r="B20" s="33">
        <v>0.9</v>
      </c>
      <c r="C20" s="33">
        <v>8.16</v>
      </c>
      <c r="D20" s="33">
        <v>2.7</v>
      </c>
      <c r="E20" s="33">
        <v>3.42</v>
      </c>
      <c r="F20" s="33">
        <v>2.7</v>
      </c>
      <c r="G20" s="124">
        <f>F20-E20</f>
        <v>-0.7199999999999998</v>
      </c>
      <c r="H20" s="124">
        <f>D20-C20</f>
        <v>-5.46</v>
      </c>
      <c r="I20" s="34"/>
      <c r="J20" s="12"/>
    </row>
    <row r="21" spans="1:10" ht="12.75" customHeight="1">
      <c r="A21" s="49" t="s">
        <v>45</v>
      </c>
      <c r="B21" s="33" t="s">
        <v>1</v>
      </c>
      <c r="C21" s="33" t="s">
        <v>1</v>
      </c>
      <c r="D21" s="33" t="s">
        <v>1</v>
      </c>
      <c r="E21" s="33" t="s">
        <v>1</v>
      </c>
      <c r="F21" s="33"/>
      <c r="G21" s="33" t="s">
        <v>1</v>
      </c>
      <c r="H21" s="33" t="s">
        <v>1</v>
      </c>
      <c r="I21" s="34"/>
      <c r="J21" s="12"/>
    </row>
    <row r="22" spans="1:10" ht="12.75" customHeight="1">
      <c r="A22" s="49" t="s">
        <v>22</v>
      </c>
      <c r="B22" s="33">
        <v>13.31</v>
      </c>
      <c r="C22" s="33">
        <v>13.31</v>
      </c>
      <c r="D22" s="33" t="s">
        <v>1</v>
      </c>
      <c r="E22" s="33" t="s">
        <v>1</v>
      </c>
      <c r="F22" s="33"/>
      <c r="G22" s="31" t="s">
        <v>1</v>
      </c>
      <c r="H22" s="33" t="s">
        <v>1</v>
      </c>
      <c r="I22" s="34"/>
      <c r="J22" s="12"/>
    </row>
    <row r="23" spans="1:10" ht="26.25" customHeight="1">
      <c r="A23" s="49" t="s">
        <v>76</v>
      </c>
      <c r="B23" s="33">
        <f>B20*1.2</f>
        <v>1.08</v>
      </c>
      <c r="C23" s="33">
        <f>C20*1.2</f>
        <v>9.792</v>
      </c>
      <c r="D23" s="33">
        <f>D20*1.2</f>
        <v>3.24</v>
      </c>
      <c r="E23" s="33">
        <v>4.104</v>
      </c>
      <c r="F23" s="33">
        <f>F20*1.2</f>
        <v>3.24</v>
      </c>
      <c r="G23" s="124">
        <f>F23-E23</f>
        <v>-0.8639999999999999</v>
      </c>
      <c r="H23" s="124">
        <f>D23-C23</f>
        <v>-6.552</v>
      </c>
      <c r="I23" s="34"/>
      <c r="J23" s="12"/>
    </row>
    <row r="24" spans="1:10" ht="12.75" customHeight="1">
      <c r="A24" s="49" t="s">
        <v>43</v>
      </c>
      <c r="B24" s="33" t="s">
        <v>1</v>
      </c>
      <c r="C24" s="33" t="s">
        <v>1</v>
      </c>
      <c r="D24" s="33" t="s">
        <v>1</v>
      </c>
      <c r="E24" s="33" t="s">
        <v>1</v>
      </c>
      <c r="F24" s="33"/>
      <c r="G24" s="33" t="s">
        <v>1</v>
      </c>
      <c r="H24" s="33" t="s">
        <v>1</v>
      </c>
      <c r="J24" s="12"/>
    </row>
    <row r="25" ht="15" customHeight="1"/>
    <row r="26" spans="1:2" ht="15" customHeight="1">
      <c r="A26" s="44" t="s">
        <v>103</v>
      </c>
      <c r="B26" s="1"/>
    </row>
    <row r="27" spans="1:7" s="7" customFormat="1" ht="12.75" customHeight="1">
      <c r="A27" s="6" t="s">
        <v>0</v>
      </c>
      <c r="B27" s="6"/>
      <c r="C27" s="8"/>
      <c r="D27" s="8"/>
      <c r="E27" s="8"/>
      <c r="F27" s="8"/>
      <c r="G27" s="8"/>
    </row>
    <row r="28" spans="1:8" ht="26.25" customHeight="1">
      <c r="A28" s="64"/>
      <c r="B28" s="62" t="s">
        <v>85</v>
      </c>
      <c r="C28" s="62" t="s">
        <v>108</v>
      </c>
      <c r="D28" s="62" t="s">
        <v>109</v>
      </c>
      <c r="E28" s="62">
        <v>40299</v>
      </c>
      <c r="F28" s="62">
        <v>40330</v>
      </c>
      <c r="G28" s="67" t="s">
        <v>2</v>
      </c>
      <c r="H28" s="67" t="s">
        <v>3</v>
      </c>
    </row>
    <row r="29" spans="1:15" ht="23.25" customHeight="1">
      <c r="A29" s="9" t="s">
        <v>13</v>
      </c>
      <c r="B29" s="138">
        <f>SUM(B30:B33)</f>
        <v>24680</v>
      </c>
      <c r="C29" s="138">
        <f>SUM(C30:C33)</f>
        <v>12800</v>
      </c>
      <c r="D29" s="138">
        <f>SUM(D30:D32)</f>
        <v>6780</v>
      </c>
      <c r="E29" s="138">
        <f>SUM(E30:E32)</f>
        <v>400</v>
      </c>
      <c r="F29" s="138">
        <f>SUM(F30:F32)</f>
        <v>250</v>
      </c>
      <c r="G29" s="91">
        <f>F29-E29</f>
        <v>-150</v>
      </c>
      <c r="H29" s="91">
        <f>D29-C29</f>
        <v>-6020</v>
      </c>
      <c r="I29" s="10"/>
      <c r="M29" s="125"/>
      <c r="N29" s="125"/>
      <c r="O29" s="125"/>
    </row>
    <row r="30" spans="1:15" ht="12.75" customHeight="1">
      <c r="A30" s="54" t="s">
        <v>32</v>
      </c>
      <c r="B30" s="120">
        <v>6360</v>
      </c>
      <c r="C30" s="120">
        <v>3520</v>
      </c>
      <c r="D30" s="120">
        <v>1300</v>
      </c>
      <c r="E30" s="120" t="s">
        <v>1</v>
      </c>
      <c r="F30" s="120">
        <v>0</v>
      </c>
      <c r="G30" s="120">
        <v>0</v>
      </c>
      <c r="H30" s="124">
        <f>D30-C30</f>
        <v>-2220</v>
      </c>
      <c r="I30" s="10"/>
      <c r="M30" s="125"/>
      <c r="N30" s="125"/>
      <c r="O30" s="125"/>
    </row>
    <row r="31" spans="1:15" ht="12.75" customHeight="1">
      <c r="A31" s="54" t="s">
        <v>33</v>
      </c>
      <c r="B31" s="120">
        <v>8470</v>
      </c>
      <c r="C31" s="120">
        <v>4320</v>
      </c>
      <c r="D31" s="120">
        <v>1520</v>
      </c>
      <c r="E31" s="120" t="s">
        <v>1</v>
      </c>
      <c r="F31" s="120">
        <v>0</v>
      </c>
      <c r="G31" s="120">
        <v>0</v>
      </c>
      <c r="H31" s="124">
        <f>D31-C31</f>
        <v>-2800</v>
      </c>
      <c r="I31" s="10"/>
      <c r="M31" s="125"/>
      <c r="N31" s="125"/>
      <c r="O31" s="125"/>
    </row>
    <row r="32" spans="1:15" ht="12.75" customHeight="1">
      <c r="A32" s="54" t="s">
        <v>34</v>
      </c>
      <c r="B32" s="120">
        <v>9310</v>
      </c>
      <c r="C32" s="120">
        <v>4420</v>
      </c>
      <c r="D32" s="120">
        <v>3960</v>
      </c>
      <c r="E32" s="120">
        <v>400</v>
      </c>
      <c r="F32" s="120">
        <v>250</v>
      </c>
      <c r="G32" s="124">
        <f>F32-E32</f>
        <v>-150</v>
      </c>
      <c r="H32" s="124">
        <f>D32-C32</f>
        <v>-460</v>
      </c>
      <c r="I32" s="10"/>
      <c r="M32" s="125"/>
      <c r="N32" s="125"/>
      <c r="O32" s="125"/>
    </row>
    <row r="33" spans="1:15" ht="12.75" customHeight="1">
      <c r="A33" s="54" t="s">
        <v>35</v>
      </c>
      <c r="B33" s="120">
        <v>540</v>
      </c>
      <c r="C33" s="120">
        <v>540</v>
      </c>
      <c r="D33" s="121">
        <v>0</v>
      </c>
      <c r="E33" s="121">
        <v>0</v>
      </c>
      <c r="F33" s="121">
        <v>0</v>
      </c>
      <c r="G33" s="121">
        <v>0</v>
      </c>
      <c r="H33" s="124">
        <f>D33-C33</f>
        <v>-540</v>
      </c>
      <c r="I33" s="10"/>
      <c r="M33" s="125"/>
      <c r="N33" s="125"/>
      <c r="O33" s="125"/>
    </row>
    <row r="34" spans="1:15" ht="12.75" customHeight="1" hidden="1">
      <c r="A34" s="54" t="s">
        <v>36</v>
      </c>
      <c r="B34" s="121">
        <v>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10"/>
      <c r="M34" s="125"/>
      <c r="N34" s="125"/>
      <c r="O34" s="125"/>
    </row>
    <row r="35" spans="1:15" ht="12.75" customHeight="1">
      <c r="A35" s="9" t="s">
        <v>12</v>
      </c>
      <c r="B35" s="138">
        <f>SUM(B36:B39)</f>
        <v>31666.639999999996</v>
      </c>
      <c r="C35" s="138">
        <f>SUM(C36:C39)</f>
        <v>13945.84</v>
      </c>
      <c r="D35" s="138">
        <f>SUM(D36:D38)</f>
        <v>9155.599999999999</v>
      </c>
      <c r="E35" s="138">
        <f>SUM(E36:E38)</f>
        <v>380.5</v>
      </c>
      <c r="F35" s="138">
        <f>SUM(F36:F38)</f>
        <v>721</v>
      </c>
      <c r="G35" s="91">
        <f>F35-E35</f>
        <v>340.5</v>
      </c>
      <c r="H35" s="91">
        <f>D35-C35</f>
        <v>-4790.240000000002</v>
      </c>
      <c r="I35" s="10"/>
      <c r="M35" s="125"/>
      <c r="N35" s="125"/>
      <c r="O35" s="125"/>
    </row>
    <row r="36" spans="1:15" ht="12.75" customHeight="1">
      <c r="A36" s="54" t="s">
        <v>32</v>
      </c>
      <c r="B36" s="120">
        <v>7049.91</v>
      </c>
      <c r="C36" s="120">
        <v>2861.01</v>
      </c>
      <c r="D36" s="120">
        <v>2205.5</v>
      </c>
      <c r="E36" s="120">
        <v>0</v>
      </c>
      <c r="F36" s="120">
        <v>0</v>
      </c>
      <c r="G36" s="120">
        <v>0</v>
      </c>
      <c r="H36" s="124">
        <f>D36-C36</f>
        <v>-655.5100000000002</v>
      </c>
      <c r="I36" s="10"/>
      <c r="M36" s="125"/>
      <c r="N36" s="125"/>
      <c r="O36" s="125"/>
    </row>
    <row r="37" spans="1:15" ht="12.75" customHeight="1">
      <c r="A37" s="54" t="s">
        <v>33</v>
      </c>
      <c r="B37" s="120">
        <v>10324.4</v>
      </c>
      <c r="C37" s="120">
        <v>4655.06</v>
      </c>
      <c r="D37" s="120">
        <v>2104.9</v>
      </c>
      <c r="E37" s="120">
        <v>0</v>
      </c>
      <c r="F37" s="120">
        <v>0</v>
      </c>
      <c r="G37" s="120">
        <v>0</v>
      </c>
      <c r="H37" s="124">
        <f>D37-C37</f>
        <v>-2550.1600000000003</v>
      </c>
      <c r="I37" s="10"/>
      <c r="M37" s="125"/>
      <c r="N37" s="125"/>
      <c r="O37" s="125"/>
    </row>
    <row r="38" spans="1:15" ht="12.75" customHeight="1">
      <c r="A38" s="54" t="s">
        <v>34</v>
      </c>
      <c r="B38" s="120">
        <v>14051.92</v>
      </c>
      <c r="C38" s="120">
        <v>6189.36</v>
      </c>
      <c r="D38" s="120">
        <v>4845.2</v>
      </c>
      <c r="E38" s="120">
        <v>380.5</v>
      </c>
      <c r="F38" s="120">
        <v>721</v>
      </c>
      <c r="G38" s="124">
        <f>F38-E38</f>
        <v>340.5</v>
      </c>
      <c r="H38" s="124">
        <f>D38-C38</f>
        <v>-1344.1599999999999</v>
      </c>
      <c r="I38" s="10"/>
      <c r="M38" s="125"/>
      <c r="N38" s="125"/>
      <c r="O38" s="125"/>
    </row>
    <row r="39" spans="1:15" ht="12.75" customHeight="1">
      <c r="A39" s="54" t="s">
        <v>35</v>
      </c>
      <c r="B39" s="120">
        <v>240.41</v>
      </c>
      <c r="C39" s="120">
        <v>240.41</v>
      </c>
      <c r="D39" s="145">
        <v>0</v>
      </c>
      <c r="E39" s="121">
        <v>0</v>
      </c>
      <c r="F39" s="121">
        <v>0</v>
      </c>
      <c r="G39" s="121">
        <v>0</v>
      </c>
      <c r="H39" s="124">
        <f>D39-C39</f>
        <v>-240.41</v>
      </c>
      <c r="I39" s="10"/>
      <c r="M39" s="125"/>
      <c r="N39" s="125"/>
      <c r="O39" s="125"/>
    </row>
    <row r="40" spans="1:15" ht="12.75" customHeight="1" hidden="1">
      <c r="A40" s="54" t="s">
        <v>36</v>
      </c>
      <c r="B40" s="121">
        <v>0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0"/>
      <c r="M40" s="125"/>
      <c r="N40" s="125"/>
      <c r="O40" s="125"/>
    </row>
    <row r="41" spans="1:15" ht="12.75" customHeight="1">
      <c r="A41" s="9" t="s">
        <v>14</v>
      </c>
      <c r="B41" s="138">
        <f>SUM(B42:B45)</f>
        <v>20671.65</v>
      </c>
      <c r="C41" s="138">
        <f>SUM(C42:C45)</f>
        <v>9573.05</v>
      </c>
      <c r="D41" s="138">
        <f>SUM(D42:D44)</f>
        <v>5624.9</v>
      </c>
      <c r="E41" s="138">
        <f>SUM(E42:E44)</f>
        <v>235</v>
      </c>
      <c r="F41" s="138">
        <f>SUM(F42:F44)</f>
        <v>250</v>
      </c>
      <c r="G41" s="91">
        <f>F41-E41</f>
        <v>15</v>
      </c>
      <c r="H41" s="91">
        <f>D41-C41</f>
        <v>-3948.1499999999996</v>
      </c>
      <c r="M41" s="125"/>
      <c r="N41" s="125"/>
      <c r="O41" s="125"/>
    </row>
    <row r="42" spans="1:15" ht="12.75" customHeight="1">
      <c r="A42" s="54" t="s">
        <v>32</v>
      </c>
      <c r="B42" s="120">
        <v>4987.56</v>
      </c>
      <c r="C42" s="120">
        <v>2429.46</v>
      </c>
      <c r="D42" s="120">
        <v>1181</v>
      </c>
      <c r="E42" s="120">
        <v>0</v>
      </c>
      <c r="F42" s="120">
        <v>0</v>
      </c>
      <c r="G42" s="120">
        <v>0</v>
      </c>
      <c r="H42" s="124">
        <f>D42-C42</f>
        <v>-1248.46</v>
      </c>
      <c r="M42" s="125"/>
      <c r="N42" s="125"/>
      <c r="O42" s="125"/>
    </row>
    <row r="43" spans="1:15" ht="12.75" customHeight="1">
      <c r="A43" s="54" t="s">
        <v>33</v>
      </c>
      <c r="B43" s="120">
        <v>7182.04</v>
      </c>
      <c r="C43" s="120">
        <v>3353.24</v>
      </c>
      <c r="D43" s="120">
        <v>1256.5</v>
      </c>
      <c r="E43" s="120">
        <v>0</v>
      </c>
      <c r="F43" s="120">
        <v>0</v>
      </c>
      <c r="G43" s="120">
        <v>0</v>
      </c>
      <c r="H43" s="124">
        <f>D43-C43</f>
        <v>-2096.74</v>
      </c>
      <c r="M43" s="125"/>
      <c r="N43" s="125"/>
      <c r="O43" s="125"/>
    </row>
    <row r="44" spans="1:15" ht="12.75" customHeight="1">
      <c r="A44" s="54" t="s">
        <v>34</v>
      </c>
      <c r="B44" s="120">
        <v>8346.05</v>
      </c>
      <c r="C44" s="120">
        <v>3634.35</v>
      </c>
      <c r="D44" s="120">
        <v>3187.4</v>
      </c>
      <c r="E44" s="120">
        <v>235</v>
      </c>
      <c r="F44" s="120">
        <v>250</v>
      </c>
      <c r="G44" s="124">
        <f>F44-E44</f>
        <v>15</v>
      </c>
      <c r="H44" s="124">
        <f>D44-C44</f>
        <v>-446.9499999999998</v>
      </c>
      <c r="M44" s="125"/>
      <c r="N44" s="125"/>
      <c r="O44" s="125"/>
    </row>
    <row r="45" spans="1:15" ht="12.75" customHeight="1">
      <c r="A45" s="54" t="s">
        <v>35</v>
      </c>
      <c r="B45" s="120">
        <v>156</v>
      </c>
      <c r="C45" s="120">
        <v>156</v>
      </c>
      <c r="D45" s="121">
        <v>0</v>
      </c>
      <c r="E45" s="121">
        <v>0</v>
      </c>
      <c r="F45" s="121">
        <v>0</v>
      </c>
      <c r="G45" s="121">
        <v>0</v>
      </c>
      <c r="H45" s="124">
        <f>D45-C45</f>
        <v>-156</v>
      </c>
      <c r="M45" s="125"/>
      <c r="N45" s="125"/>
      <c r="O45" s="125"/>
    </row>
    <row r="46" spans="1:15" ht="12.75" customHeight="1" hidden="1">
      <c r="A46" s="54" t="s">
        <v>36</v>
      </c>
      <c r="B46" s="121">
        <v>0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M46" s="125"/>
      <c r="N46" s="125"/>
      <c r="O46" s="125"/>
    </row>
    <row r="47" spans="1:15" ht="23.25" customHeight="1">
      <c r="A47" s="9" t="s">
        <v>15</v>
      </c>
      <c r="B47" s="116">
        <v>6.681703711233015</v>
      </c>
      <c r="C47" s="116">
        <v>10.25032415038184</v>
      </c>
      <c r="D47" s="116">
        <v>1.659001060894687</v>
      </c>
      <c r="E47" s="116">
        <v>3.4286236700533155</v>
      </c>
      <c r="F47" s="116">
        <v>2.768977830549095</v>
      </c>
      <c r="G47" s="91">
        <f>F47-E47</f>
        <v>-0.6596458395042206</v>
      </c>
      <c r="H47" s="91">
        <f>D47-C47</f>
        <v>-8.591323089487153</v>
      </c>
      <c r="J47" s="76"/>
      <c r="K47" s="76"/>
      <c r="L47" s="76"/>
      <c r="M47" s="125"/>
      <c r="N47" s="125"/>
      <c r="O47" s="125"/>
    </row>
    <row r="48" spans="1:15" ht="12" customHeight="1">
      <c r="A48" s="54" t="s">
        <v>32</v>
      </c>
      <c r="B48" s="114">
        <v>4.809094941218612</v>
      </c>
      <c r="C48" s="114">
        <v>7.076370950952884</v>
      </c>
      <c r="D48" s="114">
        <v>0.4010104385075408</v>
      </c>
      <c r="E48" s="115">
        <v>0</v>
      </c>
      <c r="F48" s="115">
        <v>0</v>
      </c>
      <c r="G48" s="115">
        <v>0</v>
      </c>
      <c r="H48" s="124">
        <f>D48-C48</f>
        <v>-6.6753605124453435</v>
      </c>
      <c r="J48" s="76"/>
      <c r="K48" s="76"/>
      <c r="L48" s="76"/>
      <c r="M48" s="125"/>
      <c r="N48" s="125"/>
      <c r="O48" s="125"/>
    </row>
    <row r="49" spans="1:15" ht="12" customHeight="1">
      <c r="A49" s="54" t="s">
        <v>33</v>
      </c>
      <c r="B49" s="114">
        <v>6.878414161541948</v>
      </c>
      <c r="C49" s="114">
        <v>10.531768022878422</v>
      </c>
      <c r="D49" s="114">
        <v>0.6897908812415701</v>
      </c>
      <c r="E49" s="114">
        <v>0</v>
      </c>
      <c r="F49" s="115">
        <v>0</v>
      </c>
      <c r="G49" s="115">
        <v>0</v>
      </c>
      <c r="H49" s="124">
        <f>D49-C49</f>
        <v>-9.841977141636852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34</v>
      </c>
      <c r="B50" s="114">
        <v>7.555535874848766</v>
      </c>
      <c r="C50" s="114">
        <v>11.727733795236594</v>
      </c>
      <c r="D50" s="114">
        <v>1.9922389079355725</v>
      </c>
      <c r="E50" s="114">
        <v>3.4286236700533155</v>
      </c>
      <c r="F50" s="114">
        <v>2.768977830549095</v>
      </c>
      <c r="G50" s="124">
        <f>F50-E50</f>
        <v>-0.6596458395042206</v>
      </c>
      <c r="H50" s="124">
        <f>D50-C50</f>
        <v>-9.735494887301021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35</v>
      </c>
      <c r="B51" s="115">
        <v>18.44012367720777</v>
      </c>
      <c r="C51" s="115">
        <v>18.44012367720777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J51" s="76"/>
      <c r="K51" s="76"/>
      <c r="L51" s="76"/>
      <c r="M51" s="125"/>
      <c r="N51" s="125"/>
      <c r="O51" s="125"/>
    </row>
    <row r="52" spans="1:8" ht="12" customHeight="1" hidden="1">
      <c r="A52" s="54" t="s">
        <v>36</v>
      </c>
      <c r="B52" s="115">
        <v>0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105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100</v>
      </c>
      <c r="D3" s="62" t="s">
        <v>101</v>
      </c>
      <c r="E3" s="62">
        <v>40299</v>
      </c>
      <c r="F3" s="62">
        <v>40330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v>4911.84</v>
      </c>
      <c r="C4" s="122">
        <f>SUM(C5:C7)</f>
        <v>2491.84</v>
      </c>
      <c r="D4" s="122">
        <f>SUM(D5:D7)</f>
        <v>2155</v>
      </c>
      <c r="E4" s="122">
        <f>SUM(E5:E7)</f>
        <v>365</v>
      </c>
      <c r="F4" s="122">
        <f>SUM(F5:F7)</f>
        <v>400</v>
      </c>
      <c r="G4" s="91">
        <f>F4-E4</f>
        <v>35</v>
      </c>
      <c r="H4" s="91">
        <f>D4-C4</f>
        <v>-336.84000000000015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770</v>
      </c>
      <c r="D5" s="119">
        <v>310</v>
      </c>
      <c r="E5" s="119">
        <v>50</v>
      </c>
      <c r="F5" s="119">
        <v>50</v>
      </c>
      <c r="G5" s="124">
        <f aca="true" t="shared" si="0" ref="G5:G25">F5-E5</f>
        <v>0</v>
      </c>
      <c r="H5" s="124">
        <f>D5-C5</f>
        <v>-460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790</v>
      </c>
      <c r="D6" s="119">
        <v>370</v>
      </c>
      <c r="E6" s="119">
        <v>60</v>
      </c>
      <c r="F6" s="119">
        <v>70</v>
      </c>
      <c r="G6" s="124">
        <f t="shared" si="0"/>
        <v>10</v>
      </c>
      <c r="H6" s="124">
        <f aca="true" t="shared" si="1" ref="H6:H25">D6-C6</f>
        <v>-420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931.84</v>
      </c>
      <c r="D7" s="119">
        <v>1475</v>
      </c>
      <c r="E7" s="119">
        <v>255</v>
      </c>
      <c r="F7" s="119">
        <v>280</v>
      </c>
      <c r="G7" s="124">
        <f t="shared" si="0"/>
        <v>25</v>
      </c>
      <c r="H7" s="124">
        <f t="shared" si="1"/>
        <v>543.16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v>10576.514</v>
      </c>
      <c r="C10" s="122">
        <f>SUM(C11:C13)</f>
        <v>4586.3013</v>
      </c>
      <c r="D10" s="122">
        <f>SUM(D11:D13)</f>
        <v>3857.9133</v>
      </c>
      <c r="E10" s="122">
        <f>SUM(E11:E13)</f>
        <v>647.59</v>
      </c>
      <c r="F10" s="122">
        <f>SUM(F11:F13)</f>
        <v>482.302</v>
      </c>
      <c r="G10" s="91">
        <f t="shared" si="0"/>
        <v>-165.288</v>
      </c>
      <c r="H10" s="91">
        <f>D10-C10</f>
        <v>-728.3879999999999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2186.321</v>
      </c>
      <c r="D11" s="119">
        <v>578.9762</v>
      </c>
      <c r="E11" s="119">
        <v>105.62</v>
      </c>
      <c r="F11" s="119">
        <v>121.55</v>
      </c>
      <c r="G11" s="124">
        <f t="shared" si="0"/>
        <v>15.929999999999993</v>
      </c>
      <c r="H11" s="124">
        <f t="shared" si="1"/>
        <v>-1607.3447999999999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1166.459</v>
      </c>
      <c r="D12" s="119">
        <v>775.889</v>
      </c>
      <c r="E12" s="119">
        <v>118.68</v>
      </c>
      <c r="F12" s="119">
        <v>131.652</v>
      </c>
      <c r="G12" s="124">
        <f t="shared" si="0"/>
        <v>12.97199999999998</v>
      </c>
      <c r="H12" s="124">
        <f t="shared" si="1"/>
        <v>-390.57000000000005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1233.5213</v>
      </c>
      <c r="D13" s="119">
        <v>2503.0481</v>
      </c>
      <c r="E13" s="119">
        <v>423.29</v>
      </c>
      <c r="F13" s="119">
        <v>229.1</v>
      </c>
      <c r="G13" s="124">
        <f t="shared" si="0"/>
        <v>-194.19000000000003</v>
      </c>
      <c r="H13" s="124">
        <f t="shared" si="1"/>
        <v>1269.5267999999999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v>4567.7632</v>
      </c>
      <c r="C16" s="122">
        <f>SUM(C17:C19)</f>
        <v>2289.7932</v>
      </c>
      <c r="D16" s="122">
        <f>SUM(D17:D19)</f>
        <v>1943.91</v>
      </c>
      <c r="E16" s="122">
        <f>SUM(E17:E19)</f>
        <v>380.4</v>
      </c>
      <c r="F16" s="122">
        <f>SUM(F17:F19)</f>
        <v>280.25</v>
      </c>
      <c r="G16" s="91">
        <f t="shared" si="0"/>
        <v>-100.14999999999998</v>
      </c>
      <c r="H16" s="91">
        <f>D16-C16</f>
        <v>-345.8832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874.1028</v>
      </c>
      <c r="D17" s="119">
        <v>268.67</v>
      </c>
      <c r="E17" s="119">
        <v>50</v>
      </c>
      <c r="F17" s="119">
        <v>56.25</v>
      </c>
      <c r="G17" s="124">
        <f t="shared" si="0"/>
        <v>6.25</v>
      </c>
      <c r="H17" s="124">
        <f t="shared" si="1"/>
        <v>-605.4328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630.5772</v>
      </c>
      <c r="D18" s="119">
        <v>341.26</v>
      </c>
      <c r="E18" s="119">
        <v>59.15</v>
      </c>
      <c r="F18" s="119">
        <v>70</v>
      </c>
      <c r="G18" s="124">
        <f t="shared" si="0"/>
        <v>10.850000000000001</v>
      </c>
      <c r="H18" s="124">
        <f t="shared" si="1"/>
        <v>-289.31719999999996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785.1132</v>
      </c>
      <c r="D19" s="119">
        <v>1333.98</v>
      </c>
      <c r="E19" s="119">
        <v>271.25</v>
      </c>
      <c r="F19" s="119">
        <v>154</v>
      </c>
      <c r="G19" s="124">
        <f t="shared" si="0"/>
        <v>-117.25</v>
      </c>
      <c r="H19" s="124">
        <f t="shared" si="1"/>
        <v>548.8668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46">
        <v>18.551498448611444</v>
      </c>
      <c r="D22" s="146">
        <v>7.678998670452674</v>
      </c>
      <c r="E22" s="146">
        <v>9.437088817936282</v>
      </c>
      <c r="F22" s="146">
        <v>8.569188596883148</v>
      </c>
      <c r="G22" s="91">
        <f>F22-E22</f>
        <v>-0.8679002210531337</v>
      </c>
      <c r="H22" s="91">
        <f>D22-C22</f>
        <v>-10.872499778158769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17.24202475508194</v>
      </c>
      <c r="D23" s="117">
        <v>3.739202608932502</v>
      </c>
      <c r="E23" s="117">
        <v>6.330500130745379</v>
      </c>
      <c r="F23" s="117">
        <v>4.982150085681327</v>
      </c>
      <c r="G23" s="124">
        <f t="shared" si="0"/>
        <v>-1.348350045064052</v>
      </c>
      <c r="H23" s="124">
        <f t="shared" si="1"/>
        <v>-13.502822146149438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18.459116056429224</v>
      </c>
      <c r="D24" s="117">
        <v>6.402778908752894</v>
      </c>
      <c r="E24" s="117">
        <v>8.700725647564138</v>
      </c>
      <c r="F24" s="117">
        <v>8.522671962330199</v>
      </c>
      <c r="G24" s="124">
        <f t="shared" si="0"/>
        <v>-0.17805368523393916</v>
      </c>
      <c r="H24" s="124">
        <f t="shared" si="1"/>
        <v>-12.05633714767633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19.654311903323745</v>
      </c>
      <c r="D25" s="117">
        <v>8.782682894893263</v>
      </c>
      <c r="E25" s="117">
        <v>10.170306572358612</v>
      </c>
      <c r="F25" s="117">
        <v>9.900533276583205</v>
      </c>
      <c r="G25" s="124">
        <f t="shared" si="0"/>
        <v>-0.26977329577540665</v>
      </c>
      <c r="H25" s="124">
        <f t="shared" si="1"/>
        <v>-10.871629008430482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106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100</v>
      </c>
      <c r="D31" s="62" t="s">
        <v>101</v>
      </c>
      <c r="E31" s="62">
        <v>40299</v>
      </c>
      <c r="F31" s="62">
        <v>40330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8.39687546697509</v>
      </c>
      <c r="C32" s="85">
        <v>12.346022640715875</v>
      </c>
      <c r="D32" s="85">
        <v>2.8894679854483862</v>
      </c>
      <c r="E32" s="85">
        <v>3.7876201096424986</v>
      </c>
      <c r="F32" s="85">
        <v>4</v>
      </c>
      <c r="G32" s="91">
        <f>F32-E32</f>
        <v>0.21237989035750138</v>
      </c>
      <c r="H32" s="91">
        <f>D32-C32</f>
        <v>-9.456554655267489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>
        <v>3.7502710608734358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12.303797468435983</v>
      </c>
      <c r="D34" s="33">
        <v>2.8058645338353063</v>
      </c>
      <c r="E34" s="33">
        <v>3.7805263776810785</v>
      </c>
      <c r="F34" s="33">
        <v>4</v>
      </c>
      <c r="G34" s="124">
        <f>F34-E34</f>
        <v>0.21947362231892154</v>
      </c>
      <c r="H34" s="124">
        <f>D34-C34</f>
        <v>-9.497932934600676</v>
      </c>
      <c r="I34"/>
    </row>
    <row r="35" spans="1:10" ht="12.75" customHeight="1">
      <c r="A35" s="36" t="s">
        <v>29</v>
      </c>
      <c r="B35" s="33">
        <v>7.782029997651114</v>
      </c>
      <c r="C35" s="33">
        <v>11.312531723479895</v>
      </c>
      <c r="D35" s="33">
        <v>2.939121473747729</v>
      </c>
      <c r="E35" s="33">
        <v>3.900775601943209</v>
      </c>
      <c r="F35" s="33">
        <v>4</v>
      </c>
      <c r="G35" s="124">
        <f>F35-E35</f>
        <v>0.09922439805679106</v>
      </c>
      <c r="H35" s="124">
        <f>D35-C35</f>
        <v>-8.373410249732165</v>
      </c>
      <c r="I35"/>
      <c r="J35" s="2" t="s">
        <v>86</v>
      </c>
    </row>
    <row r="36" spans="1:9" ht="12.75" customHeight="1">
      <c r="A36" s="36" t="s">
        <v>30</v>
      </c>
      <c r="B36" s="33">
        <v>5.328011709931716</v>
      </c>
      <c r="C36" s="132" t="s">
        <v>1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132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132" t="s">
        <v>1</v>
      </c>
      <c r="D38" s="33">
        <v>3.8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132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132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11.049057535714425</v>
      </c>
      <c r="D41" s="133">
        <v>4.903614457831326</v>
      </c>
      <c r="E41" s="133">
        <v>5.5</v>
      </c>
      <c r="F41" s="133" t="s">
        <v>1</v>
      </c>
      <c r="G41" s="91" t="s">
        <v>1</v>
      </c>
      <c r="H41" s="91">
        <f>D41-C41</f>
        <v>-6.145443077883099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132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11.132431961669539</v>
      </c>
      <c r="D43" s="33">
        <v>4.903614457831326</v>
      </c>
      <c r="E43" s="33">
        <v>5.5</v>
      </c>
      <c r="F43" s="33" t="s">
        <v>1</v>
      </c>
      <c r="G43" s="124" t="s">
        <v>1</v>
      </c>
      <c r="H43" s="124">
        <f>D43-C43</f>
        <v>-6.228817503838213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132" t="s">
        <v>1</v>
      </c>
      <c r="E44" s="132" t="s">
        <v>1</v>
      </c>
      <c r="F44" s="132" t="s">
        <v>1</v>
      </c>
      <c r="G44" s="124" t="s">
        <v>1</v>
      </c>
      <c r="H44" s="124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132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33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132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6.923323989980984</v>
      </c>
      <c r="D50" s="133">
        <v>2.8777046167217866</v>
      </c>
      <c r="E50" s="133">
        <v>4</v>
      </c>
      <c r="F50" s="133" t="s">
        <v>1</v>
      </c>
      <c r="G50" s="91" t="s">
        <v>1</v>
      </c>
      <c r="H50" s="91">
        <f>D50-C50</f>
        <v>-4.045619373259198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 t="s">
        <v>1</v>
      </c>
      <c r="D52" s="33">
        <v>2.8877981936481603</v>
      </c>
      <c r="E52" s="33">
        <v>4</v>
      </c>
      <c r="F52" s="33" t="s">
        <v>1</v>
      </c>
      <c r="G52" s="124" t="s">
        <v>1</v>
      </c>
      <c r="H52" s="124" t="s">
        <v>1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1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1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107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100</v>
      </c>
      <c r="D3" s="62" t="s">
        <v>101</v>
      </c>
      <c r="E3" s="62">
        <v>40299</v>
      </c>
      <c r="F3" s="62">
        <v>40330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11617.882800000001</v>
      </c>
      <c r="C4" s="18">
        <f>C5+C14+C23</f>
        <v>6829.1692</v>
      </c>
      <c r="D4" s="18">
        <f>D5+D14+D23</f>
        <v>2739.6834</v>
      </c>
      <c r="E4" s="18">
        <f>E5+E14+E23</f>
        <v>670.6713000000001</v>
      </c>
      <c r="F4" s="18">
        <f>F5</f>
        <v>129.4449</v>
      </c>
      <c r="G4" s="91">
        <f>F4-E4</f>
        <v>-541.2264000000001</v>
      </c>
      <c r="H4" s="91">
        <f>D4-C4</f>
        <v>-4089.4858000000004</v>
      </c>
      <c r="I4" s="18"/>
      <c r="J4" s="13"/>
    </row>
    <row r="5" spans="1:10" ht="12.75" customHeight="1">
      <c r="A5" s="80" t="s">
        <v>47</v>
      </c>
      <c r="B5" s="83">
        <v>8713.051300000001</v>
      </c>
      <c r="C5" s="83">
        <v>4542.011</v>
      </c>
      <c r="D5" s="83">
        <v>2555.2976</v>
      </c>
      <c r="E5" s="83">
        <v>612.8463</v>
      </c>
      <c r="F5" s="83">
        <v>129.4449</v>
      </c>
      <c r="G5" s="91">
        <f>F5-E5</f>
        <v>-483.4014000000001</v>
      </c>
      <c r="H5" s="91">
        <f>D5-C5</f>
        <v>-1986.7134000000005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>
        <v>125.802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3775.9606</v>
      </c>
      <c r="D7" s="81">
        <v>1769.1876</v>
      </c>
      <c r="E7" s="81">
        <v>419.2389</v>
      </c>
      <c r="F7" s="81">
        <v>112.3889</v>
      </c>
      <c r="G7" s="124">
        <f>F7-E7</f>
        <v>-306.85</v>
      </c>
      <c r="H7" s="124">
        <f>D7-C7</f>
        <v>-2006.773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508.0575</v>
      </c>
      <c r="D8" s="81">
        <v>432.495</v>
      </c>
      <c r="E8" s="81">
        <v>67.8054</v>
      </c>
      <c r="F8" s="81">
        <v>17.056</v>
      </c>
      <c r="G8" s="124">
        <f>F8-E8</f>
        <v>-50.74940000000001</v>
      </c>
      <c r="H8" s="124">
        <f>D8-C8</f>
        <v>-75.5625</v>
      </c>
      <c r="I8" s="81"/>
      <c r="J8" s="13"/>
    </row>
    <row r="9" spans="1:10" ht="12.75" customHeight="1">
      <c r="A9" s="36" t="s">
        <v>30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>
        <v>200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1790.43</v>
      </c>
      <c r="D14" s="83">
        <v>76.5</v>
      </c>
      <c r="E14" s="84">
        <v>35</v>
      </c>
      <c r="F14" s="91" t="s">
        <v>1</v>
      </c>
      <c r="G14" s="91" t="s">
        <v>1</v>
      </c>
      <c r="H14" s="91">
        <f>D14-C14</f>
        <v>-1713.93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4" t="str">
        <f>F15</f>
        <v>-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1412.83</v>
      </c>
      <c r="D16" s="82">
        <v>76.5</v>
      </c>
      <c r="E16" s="82">
        <v>35</v>
      </c>
      <c r="F16" s="81" t="s">
        <v>1</v>
      </c>
      <c r="G16" s="124" t="str">
        <f>F16</f>
        <v>-</v>
      </c>
      <c r="H16" s="124">
        <f>D16-C16</f>
        <v>-1336.33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4" t="s">
        <v>1</v>
      </c>
      <c r="H17" s="124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496.7282</v>
      </c>
      <c r="D23" s="83">
        <v>107.8858</v>
      </c>
      <c r="E23" s="84">
        <v>22.825</v>
      </c>
      <c r="F23" s="91" t="s">
        <v>1</v>
      </c>
      <c r="G23" s="91" t="s">
        <v>1</v>
      </c>
      <c r="H23" s="91">
        <f>D23-C23</f>
        <v>-388.8424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2" t="s">
        <v>1</v>
      </c>
      <c r="D24" s="82" t="s">
        <v>1</v>
      </c>
      <c r="E24" s="82" t="s">
        <v>1</v>
      </c>
      <c r="F24" s="82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2" t="s">
        <v>1</v>
      </c>
      <c r="D25" s="81">
        <v>92.3918</v>
      </c>
      <c r="E25" s="82">
        <v>22.825</v>
      </c>
      <c r="F25" s="81" t="s">
        <v>1</v>
      </c>
      <c r="G25" s="124" t="s">
        <v>1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2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2" t="s">
        <v>1</v>
      </c>
      <c r="D28" s="81">
        <v>15.494</v>
      </c>
      <c r="E28" s="82" t="s">
        <v>1</v>
      </c>
      <c r="F28" s="82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2" t="s">
        <v>1</v>
      </c>
      <c r="D29" s="82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2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2" t="s">
        <v>1</v>
      </c>
      <c r="D31" s="82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39934</v>
      </c>
      <c r="D35" s="62">
        <v>39965</v>
      </c>
      <c r="E35" s="62" t="s">
        <v>85</v>
      </c>
      <c r="F35" s="62">
        <v>40299</v>
      </c>
      <c r="G35" s="62">
        <v>40330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30863.916</v>
      </c>
      <c r="D36" s="18">
        <v>32306.714</v>
      </c>
      <c r="E36" s="18">
        <v>39604.433</v>
      </c>
      <c r="F36" s="18">
        <v>30230.588</v>
      </c>
      <c r="G36" s="18">
        <v>30348.437</v>
      </c>
      <c r="H36" s="17">
        <f>G36/F36-1</f>
        <v>0.0038983363472784305</v>
      </c>
      <c r="I36" s="17">
        <f aca="true" t="shared" si="0" ref="I36:I41">G36/E36-1</f>
        <v>-0.2337111100668957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10940.637</v>
      </c>
      <c r="D37" s="35">
        <v>11603.639</v>
      </c>
      <c r="E37" s="35">
        <v>15452.031</v>
      </c>
      <c r="F37" s="35">
        <v>12120.436</v>
      </c>
      <c r="G37" s="35">
        <v>12779.901</v>
      </c>
      <c r="H37" s="16">
        <f aca="true" t="shared" si="1" ref="H37:H50">G37/F37-1</f>
        <v>0.054409346330445585</v>
      </c>
      <c r="I37" s="16">
        <f t="shared" si="0"/>
        <v>-0.17293066523099787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6786.813</v>
      </c>
      <c r="D38" s="35">
        <v>6977.862</v>
      </c>
      <c r="E38" s="35">
        <v>8840.806</v>
      </c>
      <c r="F38" s="35">
        <v>8839.875</v>
      </c>
      <c r="G38" s="35">
        <v>8833.891</v>
      </c>
      <c r="H38" s="16">
        <f t="shared" si="1"/>
        <v>-0.0006769326489345362</v>
      </c>
      <c r="I38" s="16">
        <f t="shared" si="0"/>
        <v>-0.0007821685036411008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5196.143</v>
      </c>
      <c r="D39" s="35">
        <v>5467.363</v>
      </c>
      <c r="E39" s="35">
        <v>5053.273</v>
      </c>
      <c r="F39" s="35">
        <v>6533.385</v>
      </c>
      <c r="G39" s="35">
        <v>6105.527</v>
      </c>
      <c r="H39" s="16">
        <f t="shared" si="1"/>
        <v>-0.06548795149834274</v>
      </c>
      <c r="I39" s="16">
        <f t="shared" si="0"/>
        <v>0.20823216952656232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7940.327</v>
      </c>
      <c r="D40" s="35">
        <v>8257.85</v>
      </c>
      <c r="E40" s="35">
        <v>10258.323</v>
      </c>
      <c r="F40" s="35">
        <v>2736.892</v>
      </c>
      <c r="G40" s="35">
        <v>2629.118</v>
      </c>
      <c r="H40" s="16">
        <f t="shared" si="1"/>
        <v>-0.03937824364278897</v>
      </c>
      <c r="I40" s="16">
        <f t="shared" si="0"/>
        <v>-0.7437087913882221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12137.749</v>
      </c>
      <c r="D41" s="18">
        <v>13109.639</v>
      </c>
      <c r="E41" s="18">
        <v>14831.814</v>
      </c>
      <c r="F41" s="18">
        <v>15037.599</v>
      </c>
      <c r="G41" s="18">
        <v>15434.006</v>
      </c>
      <c r="H41" s="17">
        <f t="shared" si="1"/>
        <v>0.02636105670858746</v>
      </c>
      <c r="I41" s="17">
        <f t="shared" si="0"/>
        <v>0.04060137215852344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4705.819</v>
      </c>
      <c r="D42" s="35">
        <v>5226.921</v>
      </c>
      <c r="E42" s="35">
        <v>5976.705</v>
      </c>
      <c r="F42" s="35">
        <v>5550.924</v>
      </c>
      <c r="G42" s="35">
        <v>6454.63</v>
      </c>
      <c r="H42" s="16">
        <f t="shared" si="1"/>
        <v>0.16280280544284165</v>
      </c>
      <c r="I42" s="16">
        <f aca="true" t="shared" si="2" ref="I42:I50">G42/E42-1</f>
        <v>0.07996462934007953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3059.907</v>
      </c>
      <c r="D43" s="35">
        <v>3138.35</v>
      </c>
      <c r="E43" s="35">
        <v>4060.273</v>
      </c>
      <c r="F43" s="35">
        <v>3982.244</v>
      </c>
      <c r="G43" s="35">
        <v>4016.361</v>
      </c>
      <c r="H43" s="16">
        <f t="shared" si="1"/>
        <v>0.008567280156615231</v>
      </c>
      <c r="I43" s="16">
        <f t="shared" si="2"/>
        <v>-0.010815036328838068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4193.143</v>
      </c>
      <c r="D44" s="35">
        <v>4523.037</v>
      </c>
      <c r="E44" s="35">
        <v>4084.25</v>
      </c>
      <c r="F44" s="35">
        <v>5027.153</v>
      </c>
      <c r="G44" s="35">
        <v>4562.528</v>
      </c>
      <c r="H44" s="16">
        <f t="shared" si="1"/>
        <v>-0.09242308718274539</v>
      </c>
      <c r="I44" s="16">
        <f t="shared" si="2"/>
        <v>0.11710301768990639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178.879</v>
      </c>
      <c r="D45" s="35">
        <v>221.331</v>
      </c>
      <c r="E45" s="35">
        <v>710.586</v>
      </c>
      <c r="F45" s="35">
        <v>477.278</v>
      </c>
      <c r="G45" s="35">
        <v>400.487</v>
      </c>
      <c r="H45" s="16">
        <f t="shared" si="1"/>
        <v>-0.16089365107966425</v>
      </c>
      <c r="I45" s="16">
        <f t="shared" si="2"/>
        <v>-0.4363989721159719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3" ref="C46:D50">C36-C41</f>
        <v>18726.167</v>
      </c>
      <c r="D46" s="47">
        <f t="shared" si="3"/>
        <v>19197.075</v>
      </c>
      <c r="E46" s="47">
        <v>24772.619</v>
      </c>
      <c r="F46" s="47">
        <f aca="true" t="shared" si="4" ref="F46:G50">F36-F41</f>
        <v>15192.989</v>
      </c>
      <c r="G46" s="47">
        <f>G36-G41</f>
        <v>14914.431000000002</v>
      </c>
      <c r="H46" s="17">
        <f t="shared" si="1"/>
        <v>-0.01833464106371674</v>
      </c>
      <c r="I46" s="17">
        <f t="shared" si="2"/>
        <v>-0.3979469429534276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3"/>
        <v>6234.818</v>
      </c>
      <c r="D47" s="35">
        <f t="shared" si="3"/>
        <v>6376.717999999999</v>
      </c>
      <c r="E47" s="35">
        <v>9475.326000000001</v>
      </c>
      <c r="F47" s="35">
        <f t="shared" si="4"/>
        <v>6569.512</v>
      </c>
      <c r="G47" s="35">
        <f t="shared" si="4"/>
        <v>6325.271</v>
      </c>
      <c r="H47" s="16">
        <f t="shared" si="1"/>
        <v>-0.03717795172609473</v>
      </c>
      <c r="I47" s="16">
        <f t="shared" si="2"/>
        <v>-0.3324481922838328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3"/>
        <v>3726.906</v>
      </c>
      <c r="D48" s="35">
        <f t="shared" si="3"/>
        <v>3839.512</v>
      </c>
      <c r="E48" s="35">
        <v>4780.533</v>
      </c>
      <c r="F48" s="35">
        <f t="shared" si="4"/>
        <v>4857.630999999999</v>
      </c>
      <c r="G48" s="35">
        <f t="shared" si="4"/>
        <v>4817.53</v>
      </c>
      <c r="H48" s="16">
        <f t="shared" si="1"/>
        <v>-0.008255258581806535</v>
      </c>
      <c r="I48" s="16">
        <f t="shared" si="2"/>
        <v>0.007739095201308999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3"/>
        <v>1003</v>
      </c>
      <c r="D49" s="35">
        <f t="shared" si="3"/>
        <v>944.326</v>
      </c>
      <c r="E49" s="35">
        <v>969.0230000000001</v>
      </c>
      <c r="F49" s="35">
        <f t="shared" si="4"/>
        <v>1506.232</v>
      </c>
      <c r="G49" s="35">
        <f t="shared" si="4"/>
        <v>1542.9989999999998</v>
      </c>
      <c r="H49" s="16">
        <f t="shared" si="1"/>
        <v>0.024409918259604035</v>
      </c>
      <c r="I49" s="16">
        <f t="shared" si="2"/>
        <v>0.5923244339917624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3"/>
        <v>7761.448</v>
      </c>
      <c r="D50" s="35">
        <f t="shared" si="3"/>
        <v>8036.519</v>
      </c>
      <c r="E50" s="35">
        <v>9547.737000000001</v>
      </c>
      <c r="F50" s="35">
        <f t="shared" si="4"/>
        <v>2259.6139999999996</v>
      </c>
      <c r="G50" s="35">
        <f t="shared" si="4"/>
        <v>2228.631</v>
      </c>
      <c r="H50" s="16">
        <f t="shared" si="1"/>
        <v>-0.013711633933937262</v>
      </c>
      <c r="I50" s="16">
        <f t="shared" si="2"/>
        <v>-0.7665801854408014</v>
      </c>
      <c r="J50" s="35"/>
      <c r="K50" s="18"/>
      <c r="L50" s="97"/>
      <c r="M50" s="97"/>
    </row>
    <row r="51" spans="1:12" ht="15.75" customHeight="1">
      <c r="A51" s="108"/>
      <c r="B51" s="100" t="e">
        <f>+(#REF!+#REF!+#REF!+#REF!+#REF!)=(#REF!+#REF!+#REF!+#REF!+#REF!+#REF!+#REF!+#REF!+#REF!+#REF!)</f>
        <v>#REF!</v>
      </c>
      <c r="C51" s="100" t="e">
        <f>+(#REF!+#REF!+#REF!+#REF!+#REF!)=(#REF!+#REF!+#REF!+#REF!+#REF!+#REF!+#REF!+#REF!+#REF!+#REF!)</f>
        <v>#REF!</v>
      </c>
      <c r="D51" s="100" t="e">
        <f>+(#REF!+#REF!+#REF!+#REF!+#REF!)=(#REF!+#REF!+#REF!+#REF!+#REF!+#REF!+#REF!+#REF!+#REF!+#REF!)</f>
        <v>#REF!</v>
      </c>
      <c r="E51" s="100" t="b">
        <f>+(B36+B37+B38+B39+B40)=(B41+B42+B43+B44+B45+B46+B47+B48+B49+B50)</f>
        <v>1</v>
      </c>
      <c r="F51" s="100" t="e">
        <f>+(#REF!+#REF!+#REF!+#REF!+#REF!)=(#REF!+#REF!+#REF!+#REF!+#REF!+#REF!+#REF!+#REF!+#REF!+#REF!)</f>
        <v>#REF!</v>
      </c>
      <c r="G51" s="100" t="b">
        <f>+(E36+E37+E38+E39+E40)=(E41+E42+E43+E44+E45+E46+E47+E48+E49+E50)</f>
        <v>1</v>
      </c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39934</v>
      </c>
      <c r="D54" s="62">
        <v>39965</v>
      </c>
      <c r="E54" s="62" t="s">
        <v>85</v>
      </c>
      <c r="F54" s="62">
        <v>40299</v>
      </c>
      <c r="G54" s="62">
        <v>40330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25622.141</v>
      </c>
      <c r="D55" s="18">
        <v>25451.739</v>
      </c>
      <c r="E55" s="18">
        <v>25214.25</v>
      </c>
      <c r="F55" s="18">
        <v>25471.993</v>
      </c>
      <c r="G55" s="18">
        <v>25762.269</v>
      </c>
      <c r="H55" s="17">
        <f>G55/F55-1</f>
        <v>0.011395888810113997</v>
      </c>
      <c r="I55" s="17">
        <f>G55/E55-1</f>
        <v>0.02173449537463945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16717.112</v>
      </c>
      <c r="D56" s="35">
        <v>16305.173</v>
      </c>
      <c r="E56" s="35">
        <v>16221.885</v>
      </c>
      <c r="F56" s="35">
        <v>16295.224</v>
      </c>
      <c r="G56" s="35">
        <v>16497.959</v>
      </c>
      <c r="H56" s="16">
        <f>G56/F56-1</f>
        <v>0.012441375460687132</v>
      </c>
      <c r="I56" s="16">
        <f aca="true" t="shared" si="5" ref="I56:I65">G56/E56-1</f>
        <v>0.01701861405132621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8542.459</v>
      </c>
      <c r="D57" s="35">
        <v>8465.046</v>
      </c>
      <c r="E57" s="35">
        <v>8558.291</v>
      </c>
      <c r="F57" s="35">
        <v>8587.822</v>
      </c>
      <c r="G57" s="35">
        <v>8710.734</v>
      </c>
      <c r="H57" s="16">
        <f aca="true" t="shared" si="6" ref="H57:H66">G57/F57-1</f>
        <v>0.014312359990693801</v>
      </c>
      <c r="I57" s="16">
        <f t="shared" si="5"/>
        <v>0.017812317903189046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362.574</v>
      </c>
      <c r="D58" s="35">
        <v>681.52</v>
      </c>
      <c r="E58" s="35">
        <v>434.074</v>
      </c>
      <c r="F58" s="35">
        <v>588.948</v>
      </c>
      <c r="G58" s="35">
        <v>553.577</v>
      </c>
      <c r="H58" s="16">
        <f>G58/F58-1</f>
        <v>-0.06005793380739888</v>
      </c>
      <c r="I58" s="16">
        <f t="shared" si="5"/>
        <v>0.2753055930555619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9069.784</v>
      </c>
      <c r="D59" s="18">
        <v>9152.131</v>
      </c>
      <c r="E59" s="18">
        <v>9544.814</v>
      </c>
      <c r="F59" s="18">
        <v>10664.675</v>
      </c>
      <c r="G59" s="18">
        <v>10912.237</v>
      </c>
      <c r="H59" s="17">
        <f>G59/F59-1</f>
        <v>0.023213271853103734</v>
      </c>
      <c r="I59" s="17">
        <f>G59/E59-1</f>
        <v>0.14326345175505772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5971.151</v>
      </c>
      <c r="D60" s="35">
        <v>6045.809</v>
      </c>
      <c r="E60" s="35">
        <v>6153.597</v>
      </c>
      <c r="F60" s="35">
        <v>6812.533</v>
      </c>
      <c r="G60" s="35">
        <v>6932.428</v>
      </c>
      <c r="H60" s="16">
        <f t="shared" si="6"/>
        <v>0.017599180803968162</v>
      </c>
      <c r="I60" s="16">
        <f>G60/E60-1</f>
        <v>0.12656516180698874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3055.963</v>
      </c>
      <c r="D61" s="35">
        <v>3063.48</v>
      </c>
      <c r="E61" s="35">
        <v>3389.135</v>
      </c>
      <c r="F61" s="35">
        <v>3850.227</v>
      </c>
      <c r="G61" s="35">
        <v>3977.672</v>
      </c>
      <c r="H61" s="16">
        <f t="shared" si="6"/>
        <v>0.033100645754133406</v>
      </c>
      <c r="I61" s="16">
        <f t="shared" si="5"/>
        <v>0.1736540444685737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42.672</v>
      </c>
      <c r="D62" s="35">
        <v>42.842</v>
      </c>
      <c r="E62" s="35">
        <v>2.086</v>
      </c>
      <c r="F62" s="35">
        <v>1.915</v>
      </c>
      <c r="G62" s="35">
        <v>2.139</v>
      </c>
      <c r="H62" s="16">
        <f t="shared" si="6"/>
        <v>0.11697127937336793</v>
      </c>
      <c r="I62" s="16">
        <f t="shared" si="5"/>
        <v>0.025407478427612595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7" ref="C63:D66">C55-C59</f>
        <v>16552.357</v>
      </c>
      <c r="D63" s="18">
        <f t="shared" si="7"/>
        <v>16299.608000000002</v>
      </c>
      <c r="E63" s="18">
        <v>15669.436</v>
      </c>
      <c r="F63" s="18">
        <f aca="true" t="shared" si="8" ref="F63:G66">F55-F59</f>
        <v>14807.318</v>
      </c>
      <c r="G63" s="18">
        <f>G55-G59</f>
        <v>14850.032000000001</v>
      </c>
      <c r="H63" s="17">
        <f t="shared" si="6"/>
        <v>0.00288465473625954</v>
      </c>
      <c r="I63" s="17">
        <f t="shared" si="5"/>
        <v>-0.0522931393318814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7"/>
        <v>10745.961000000001</v>
      </c>
      <c r="D64" s="35">
        <f t="shared" si="7"/>
        <v>10259.364000000001</v>
      </c>
      <c r="E64" s="35">
        <v>10068.288</v>
      </c>
      <c r="F64" s="35">
        <f t="shared" si="8"/>
        <v>9482.690999999999</v>
      </c>
      <c r="G64" s="35">
        <f t="shared" si="8"/>
        <v>9565.530999999999</v>
      </c>
      <c r="H64" s="16">
        <f>G64/F64-1</f>
        <v>0.00873591684048347</v>
      </c>
      <c r="I64" s="16">
        <f t="shared" si="5"/>
        <v>-0.04993470588048354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7"/>
        <v>5486.496000000001</v>
      </c>
      <c r="D65" s="35">
        <f t="shared" si="7"/>
        <v>5401.566000000001</v>
      </c>
      <c r="E65" s="35">
        <v>5169.155999999999</v>
      </c>
      <c r="F65" s="35">
        <f t="shared" si="8"/>
        <v>4737.595</v>
      </c>
      <c r="G65" s="35">
        <f t="shared" si="8"/>
        <v>4733.062</v>
      </c>
      <c r="H65" s="16">
        <f t="shared" si="6"/>
        <v>-0.0009568145863039224</v>
      </c>
      <c r="I65" s="16">
        <f t="shared" si="5"/>
        <v>-0.08436464289334644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7"/>
        <v>319.90200000000004</v>
      </c>
      <c r="D66" s="35">
        <f t="shared" si="7"/>
        <v>638.678</v>
      </c>
      <c r="E66" s="35">
        <v>431.988</v>
      </c>
      <c r="F66" s="35">
        <f t="shared" si="8"/>
        <v>587.033</v>
      </c>
      <c r="G66" s="35">
        <f t="shared" si="8"/>
        <v>551.438</v>
      </c>
      <c r="H66" s="16">
        <f t="shared" si="6"/>
        <v>-0.06063543276102035</v>
      </c>
      <c r="I66" s="16">
        <f>G66/E66-1</f>
        <v>0.2765123105271443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 t="e">
        <f>+(#REF!+#REF!+#REF!+#REF!)=(#REF!+#REF!+#REF!+#REF!+#REF!+#REF!+#REF!+#REF!)</f>
        <v>#REF!</v>
      </c>
      <c r="C67" s="101" t="e">
        <f>+(#REF!+#REF!+#REF!+#REF!)=(#REF!+#REF!+#REF!+#REF!+#REF!+#REF!+#REF!+#REF!)</f>
        <v>#REF!</v>
      </c>
      <c r="D67" s="101" t="e">
        <f>+(#REF!+#REF!+#REF!+#REF!)=(#REF!+#REF!+#REF!+#REF!+#REF!+#REF!+#REF!+#REF!)</f>
        <v>#REF!</v>
      </c>
      <c r="E67" s="108" t="b">
        <f>+(B55+B56+B57+B58)=(B59+B60+B61+B62+B63+B64+B65+B66)</f>
        <v>1</v>
      </c>
      <c r="F67" s="101" t="e">
        <f>+(#REF!+#REF!+#REF!+#REF!)=(#REF!+#REF!+#REF!+#REF!+#REF!+#REF!+#REF!+#REF!)</f>
        <v>#REF!</v>
      </c>
      <c r="G67" s="101"/>
      <c r="H67" s="101" t="b">
        <f>+(E55+E56+E57+E58)=(E59+E60+E61+E62+E63+E64+E65+E66)</f>
        <v>1</v>
      </c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2010-07-09T07:49:09Z</cp:lastPrinted>
  <dcterms:created xsi:type="dcterms:W3CDTF">2008-11-05T07:26:31Z</dcterms:created>
  <dcterms:modified xsi:type="dcterms:W3CDTF">2010-07-09T10:05:53Z</dcterms:modified>
  <cp:category/>
  <cp:version/>
  <cp:contentType/>
  <cp:contentStatus/>
</cp:coreProperties>
</file>