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65356" yWindow="65476" windowWidth="9615" windowHeight="12000" tabRatio="808" activeTab="0"/>
  </bookViews>
  <sheets>
    <sheet name="Макро-эконом" sheetId="3" r:id="rId1"/>
    <sheet name="Операции НБКР" sheetId="1" r:id="rId2"/>
    <sheet name="ГКВ-ГКО" sheetId="6" r:id="rId3"/>
    <sheet name="МБКР " sheetId="7" r:id="rId4"/>
    <sheet name="Деп-Кред" sheetId="2" r:id="rId5"/>
  </sheets>
  <externalReferences>
    <externalReference r:id="rId8"/>
  </externalReferences>
  <definedNames>
    <definedName name="_xlnm.Print_Area" localSheetId="2">'ГКВ-ГКО'!$A$1:$H$45</definedName>
    <definedName name="_xlnm.Print_Area" localSheetId="4">'Деп-Кред'!$A$1:$H$69</definedName>
    <definedName name="_xlnm.Print_Area" localSheetId="0">'Макро-эконом'!$A$1:$I$43</definedName>
    <definedName name="_xlnm.Print_Area" localSheetId="3">'МБКР '!$A$1:$H$33</definedName>
    <definedName name="_xlnm.Print_Area" localSheetId="1">'Операции НБКР'!$A$10:$H$49</definedName>
  </definedNames>
  <calcPr calcId="125725"/>
</workbook>
</file>

<file path=xl/comments2.xml><?xml version="1.0" encoding="utf-8"?>
<comments xmlns="http://schemas.openxmlformats.org/spreadsheetml/2006/main">
  <authors>
    <author>Your User Name</author>
  </authors>
  <commentList>
    <comment ref="A26" authorId="0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Средневзвешенная ставка</t>
        </r>
      </text>
    </comment>
  </commentList>
</comments>
</file>

<file path=xl/sharedStrings.xml><?xml version="1.0" encoding="utf-8"?>
<sst xmlns="http://schemas.openxmlformats.org/spreadsheetml/2006/main" count="674" uniqueCount="116">
  <si>
    <t>(млн.сом / проценты)</t>
  </si>
  <si>
    <t>-</t>
  </si>
  <si>
    <t>Прирост за месяц</t>
  </si>
  <si>
    <t>Прирост за год</t>
  </si>
  <si>
    <t>(млн.сомов)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</si>
  <si>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</si>
  <si>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</si>
  <si>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</si>
  <si>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</si>
  <si>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</si>
  <si>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</si>
  <si>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</si>
  <si>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</si>
  <si>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>Кредиты - всего</t>
  </si>
  <si>
    <t xml:space="preserve">Общий объем операций  </t>
  </si>
  <si>
    <t>Репо-продажа</t>
  </si>
  <si>
    <t>покупка</t>
  </si>
  <si>
    <t>продажа</t>
  </si>
  <si>
    <t xml:space="preserve"> до 1 дня </t>
  </si>
  <si>
    <t xml:space="preserve"> от 15 до 30 дней</t>
  </si>
  <si>
    <t xml:space="preserve"> от 31 до 60 дней</t>
  </si>
  <si>
    <t>7-дн.</t>
  </si>
  <si>
    <t>14-дн.</t>
  </si>
  <si>
    <t>28-дн.</t>
  </si>
  <si>
    <t xml:space="preserve">6-мес. </t>
  </si>
  <si>
    <t>Ставки НБКР</t>
  </si>
  <si>
    <t>Кредиты "овернайт"</t>
  </si>
  <si>
    <t>Операции репо</t>
  </si>
  <si>
    <t>Репо-покупка</t>
  </si>
  <si>
    <t>операции репо</t>
  </si>
  <si>
    <t>Прирост с начала года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</si>
  <si>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</si>
  <si>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</si>
  <si>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</si>
  <si>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</si>
  <si>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</si>
  <si>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</si>
  <si>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</si>
  <si>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</si>
  <si>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</si>
  <si>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</si>
  <si>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</si>
  <si>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</si>
  <si>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</si>
  <si>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</si>
  <si>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</si>
  <si>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</si>
  <si>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</si>
  <si>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</si>
  <si>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(проценты)</t>
  </si>
  <si>
    <t>(млн.сом )</t>
  </si>
  <si>
    <t>Депозиты - всего</t>
  </si>
  <si>
    <t>Депозитные операции в ин. валюте</t>
  </si>
  <si>
    <t xml:space="preserve">Внутридневные кредиты </t>
  </si>
  <si>
    <t>свыше 360 дней</t>
  </si>
  <si>
    <t>Кредитные аукционы</t>
  </si>
  <si>
    <t>Кредитные аукционы*</t>
  </si>
  <si>
    <t xml:space="preserve">*Объем кредитов фактически выданных за указанный период </t>
  </si>
  <si>
    <t>Депозиты "овернайт"</t>
  </si>
  <si>
    <t>Таблица 5. Операции НБКР на валютном рынке (за период)</t>
  </si>
  <si>
    <t>(млн.долл. / сом/доллар)</t>
  </si>
  <si>
    <t>Общий объем операций</t>
  </si>
  <si>
    <t>Чистая покупка</t>
  </si>
  <si>
    <t>Операции своп</t>
  </si>
  <si>
    <t>Таблица 6. Операции НБКР на открытом рынке (за период)</t>
  </si>
  <si>
    <t>Таблица 7. Аукционы нот НБКР (за период)</t>
  </si>
  <si>
    <t>Таблица 8. Аукционы ГКВ (за период)</t>
  </si>
  <si>
    <t xml:space="preserve">2-лет. </t>
  </si>
  <si>
    <t xml:space="preserve">3-лет. </t>
  </si>
  <si>
    <t xml:space="preserve">5-лет. </t>
  </si>
  <si>
    <t>Таблица 9. Аукционы ГКО (за период)</t>
  </si>
  <si>
    <t xml:space="preserve">Ежемесячный Пресс-релиз Национального банка </t>
  </si>
  <si>
    <t>Таблица 1. Основные макроэкономические показатели Кыргызской Республики</t>
  </si>
  <si>
    <t>(проценты / сом/долл.)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</si>
  <si>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</si>
  <si>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</si>
  <si>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</si>
  <si>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Учетная ставка НБКР (на конец периода)</t>
  </si>
  <si>
    <t>Учетный курс доллара (на конец периода)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</si>
  <si>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</si>
  <si>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</si>
  <si>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</si>
  <si>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Деньги в обращении</t>
  </si>
  <si>
    <t xml:space="preserve">Денежная база* </t>
  </si>
  <si>
    <t xml:space="preserve">Денежная масса М2х </t>
  </si>
  <si>
    <t>Коэф. монетизации (М2Х)</t>
  </si>
  <si>
    <t>* без учета депозитов коммерческих банков в НБКР в иностранной валюте</t>
  </si>
  <si>
    <t>Таблица 3. Международные резервы (на конец периода)</t>
  </si>
  <si>
    <t>(млн. долл США)</t>
  </si>
  <si>
    <t xml:space="preserve">Валовые международные резервы </t>
  </si>
  <si>
    <t>Таблица 4. Валютный курс (на конец периода)</t>
  </si>
  <si>
    <t>Официальный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</si>
  <si>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</si>
  <si>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</si>
  <si>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</si>
  <si>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</si>
  <si>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</si>
  <si>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</si>
  <si>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</si>
  <si>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2015</t>
  </si>
  <si>
    <t>(млн. долл. США / проценты)</t>
  </si>
  <si>
    <t>Таблица 11. Процентные ставки на межбанковском кредитном рынке (за период)</t>
  </si>
  <si>
    <t>Таблица 12. Объем операций на межбанковском кредитном рынке (за период)</t>
  </si>
  <si>
    <t>Таблица 13. Депозиты, принятые коммерческими банками (на конец периода)</t>
  </si>
  <si>
    <t>Таблица 14. Кредиты, выданные коммерческими банками (задолженность на конец периода)</t>
  </si>
  <si>
    <t>Таблица 10. Аукционы ГКО-В (за период)</t>
  </si>
  <si>
    <t xml:space="preserve"> от 8 до 14 дней</t>
  </si>
  <si>
    <t xml:space="preserve"> от 2 до 7 дней</t>
  </si>
  <si>
    <t xml:space="preserve"> от 91 до 180 дней </t>
  </si>
  <si>
    <t xml:space="preserve"> от 181 до 360 дней </t>
  </si>
  <si>
    <t>2016</t>
  </si>
  <si>
    <t>Депозиты "овернайт" (на конец периода)</t>
  </si>
  <si>
    <t xml:space="preserve">7-лет. </t>
  </si>
  <si>
    <t>Июль 2017</t>
  </si>
  <si>
    <t>янв.-июл.17</t>
  </si>
  <si>
    <t>янв.-июл.16</t>
  </si>
</sst>
</file>

<file path=xl/styles.xml><?xml version="1.0" encoding="utf-8"?>
<styleSheet xmlns="http://schemas.openxmlformats.org/spreadsheetml/2006/main">
  <numFmts count="20">
    <numFmt numFmtId="43" formatCode="_-* #,##0.00_р_._-;\-* #,##0.00_р_._-;_-* &quot;-&quot;??_р_._-;_-@_-"/>
    <numFmt numFmtId="164" formatCode="#,##0.0"/>
    <numFmt numFmtId="165" formatCode="0.0000"/>
    <numFmt numFmtId="166" formatCode="0.00_ ;[Red]\-0.00\ "/>
    <numFmt numFmtId="167" formatCode="#,##0.0_ ;[Red]\-#,##0.0\ "/>
    <numFmt numFmtId="168" formatCode="dd/mm/yy;@"/>
    <numFmt numFmtId="169" formatCode="#,##0.0000_ ;[Red]\-#,##0.0000\ "/>
    <numFmt numFmtId="170" formatCode="0.000000%"/>
    <numFmt numFmtId="171" formatCode="0.0_ ;[Red]\-0.0\ "/>
    <numFmt numFmtId="172" formatCode="#,##0.00_ ;[Red]\-#,##0.00\ "/>
    <numFmt numFmtId="173" formatCode="#,##0.000_ ;[Red]\-#,##0.000\ "/>
    <numFmt numFmtId="174" formatCode="#,##0.000"/>
    <numFmt numFmtId="175" formatCode="#,##0.00000"/>
    <numFmt numFmtId="176" formatCode="#,##0.000000"/>
    <numFmt numFmtId="177" formatCode="_-* #,##0.0_р_._-;\-* #,##0.0_р_._-;_-* &quot;-&quot;?_р_._-;_-@_-"/>
    <numFmt numFmtId="178" formatCode="_-* #,##0\ _р_._-;\-* #,##0\ _р_._-;_-* &quot;-&quot;\ _р_._-;_-@_-"/>
    <numFmt numFmtId="179" formatCode="_-* #,##0.00\ _р_._-;\-* #,##0.00\ _р_._-;_-* &quot;-&quot;??\ _р_._-;_-@_-"/>
    <numFmt numFmtId="180" formatCode="_(* #,##0_);_(* \(#,##0\);_(* &quot;-&quot;_);_(@_)"/>
    <numFmt numFmtId="181" formatCode="_(* #,##0.00_);_(* \(#,##0.00\);_(* &quot;-&quot;??_);_(@_)"/>
    <numFmt numFmtId="182" formatCode="#,##0.0000"/>
  </numFmts>
  <fonts count="56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i/>
      <sz val="8"/>
      <color indexed="18"/>
      <name val="Arial Cyr"/>
      <family val="2"/>
    </font>
    <font>
      <sz val="10"/>
      <name val="Helv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color rgb="FFFF0000"/>
      <name val="Arial Cyr"/>
      <family val="2"/>
    </font>
    <font>
      <b/>
      <sz val="9"/>
      <name val="Arial"/>
      <family val="2"/>
    </font>
    <font>
      <sz val="12"/>
      <color theme="1"/>
      <name val="Arial"/>
      <family val="2"/>
    </font>
    <font>
      <sz val="8"/>
      <color theme="1" tint="0.04998999834060669"/>
      <name val="Arial"/>
      <family val="2"/>
    </font>
    <font>
      <sz val="10"/>
      <color indexed="20"/>
      <name val="Arial Cyr"/>
      <family val="2"/>
    </font>
    <font>
      <sz val="8"/>
      <color theme="1"/>
      <name val="Arial Cyr"/>
      <family val="2"/>
    </font>
    <font>
      <sz val="8"/>
      <color rgb="FF000000"/>
      <name val="Arial Cyr"/>
      <family val="2"/>
    </font>
    <font>
      <sz val="7.35"/>
      <color rgb="FF000000"/>
      <name val="Arial Cyr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.05"/>
      <color rgb="FF000000"/>
      <name val="Arial"/>
      <family val="2"/>
    </font>
    <font>
      <sz val="2"/>
      <color rgb="FF000000"/>
      <name val="Arial Cyr"/>
      <family val="2"/>
    </font>
    <font>
      <sz val="1.75"/>
      <color rgb="FF00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0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4" applyNumberFormat="0" applyAlignment="0" applyProtection="0"/>
    <xf numFmtId="0" fontId="30" fillId="6" borderId="5" applyNumberFormat="0" applyAlignment="0" applyProtection="0"/>
    <xf numFmtId="0" fontId="31" fillId="6" borderId="4" applyNumberFormat="0" applyAlignment="0" applyProtection="0"/>
    <xf numFmtId="0" fontId="32" fillId="0" borderId="6" applyNumberFormat="0" applyFill="0" applyAlignment="0" applyProtection="0"/>
    <xf numFmtId="0" fontId="33" fillId="7" borderId="7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214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/>
    <xf numFmtId="168" fontId="3" fillId="0" borderId="0" xfId="0" applyNumberFormat="1" applyFont="1" applyFill="1"/>
    <xf numFmtId="0" fontId="7" fillId="0" borderId="0" xfId="0" applyFont="1"/>
    <xf numFmtId="10" fontId="7" fillId="0" borderId="0" xfId="0" applyNumberFormat="1" applyFont="1" applyFill="1" applyBorder="1" applyAlignment="1">
      <alignment vertical="center"/>
    </xf>
    <xf numFmtId="0" fontId="11" fillId="0" borderId="0" xfId="21" applyFont="1" applyFill="1" applyAlignment="1">
      <alignment horizontal="center" vertical="top"/>
      <protection/>
    </xf>
    <xf numFmtId="0" fontId="12" fillId="0" borderId="0" xfId="21" applyFont="1">
      <alignment/>
      <protection/>
    </xf>
    <xf numFmtId="0" fontId="13" fillId="0" borderId="0" xfId="21" applyFont="1">
      <alignment/>
      <protection/>
    </xf>
    <xf numFmtId="0" fontId="13" fillId="0" borderId="0" xfId="21" applyFont="1" applyFill="1">
      <alignment/>
      <protection/>
    </xf>
    <xf numFmtId="0" fontId="12" fillId="0" borderId="0" xfId="21" applyFont="1" applyBorder="1" applyAlignment="1">
      <alignment shrinkToFit="1"/>
      <protection/>
    </xf>
    <xf numFmtId="0" fontId="14" fillId="0" borderId="0" xfId="21" applyFont="1" applyBorder="1" applyAlignment="1">
      <alignment horizontal="left"/>
      <protection/>
    </xf>
    <xf numFmtId="0" fontId="15" fillId="0" borderId="0" xfId="21" applyFont="1" applyBorder="1" applyAlignment="1">
      <alignment horizontal="left"/>
      <protection/>
    </xf>
    <xf numFmtId="0" fontId="12" fillId="0" borderId="0" xfId="21" applyFont="1" applyFill="1">
      <alignment/>
      <protection/>
    </xf>
    <xf numFmtId="170" fontId="12" fillId="0" borderId="0" xfId="22" applyNumberFormat="1" applyFont="1" applyFill="1"/>
    <xf numFmtId="0" fontId="12" fillId="0" borderId="0" xfId="21" applyFont="1" applyFill="1" applyBorder="1">
      <alignment/>
      <protection/>
    </xf>
    <xf numFmtId="167" fontId="3" fillId="0" borderId="0" xfId="0" applyNumberFormat="1" applyFont="1" applyFill="1" applyAlignment="1">
      <alignment horizontal="right"/>
    </xf>
    <xf numFmtId="0" fontId="8" fillId="0" borderId="0" xfId="21" applyFont="1" applyFill="1" applyBorder="1" applyAlignment="1">
      <alignment horizontal="left" vertical="center" wrapText="1"/>
      <protection/>
    </xf>
    <xf numFmtId="0" fontId="16" fillId="0" borderId="0" xfId="21" applyFont="1" applyFill="1" applyBorder="1" applyAlignment="1">
      <alignment horizontal="left" vertical="center" wrapText="1" indent="1"/>
      <protection/>
    </xf>
    <xf numFmtId="166" fontId="3" fillId="0" borderId="0" xfId="0" applyNumberFormat="1" applyFont="1" applyFill="1" applyAlignment="1">
      <alignment horizontal="right" vertical="center"/>
    </xf>
    <xf numFmtId="0" fontId="18" fillId="0" borderId="0" xfId="21" applyFont="1" applyFill="1" applyBorder="1" applyAlignment="1">
      <alignment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6" fillId="0" borderId="0" xfId="21" applyFont="1" applyFill="1" applyBorder="1" applyAlignment="1">
      <alignment horizontal="left" shrinkToFit="1"/>
      <protection/>
    </xf>
    <xf numFmtId="164" fontId="16" fillId="0" borderId="0" xfId="21" applyNumberFormat="1" applyFont="1" applyFill="1" applyAlignment="1">
      <alignment/>
      <protection/>
    </xf>
    <xf numFmtId="164" fontId="16" fillId="0" borderId="0" xfId="21" applyNumberFormat="1" applyFont="1" applyFill="1" applyAlignment="1">
      <alignment horizontal="right"/>
      <protection/>
    </xf>
    <xf numFmtId="0" fontId="18" fillId="0" borderId="0" xfId="0" applyFont="1"/>
    <xf numFmtId="0" fontId="19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1" fillId="0" borderId="0" xfId="21" applyFont="1" applyFill="1" applyAlignment="1">
      <alignment horizontal="center"/>
      <protection/>
    </xf>
    <xf numFmtId="0" fontId="1" fillId="0" borderId="0" xfId="21" applyFont="1" applyAlignment="1">
      <alignment horizontal="center"/>
      <protection/>
    </xf>
    <xf numFmtId="167" fontId="20" fillId="0" borderId="0" xfId="0" applyNumberFormat="1" applyFont="1" applyFill="1" applyAlignment="1">
      <alignment horizontal="right"/>
    </xf>
    <xf numFmtId="0" fontId="17" fillId="0" borderId="0" xfId="21" applyFont="1" applyAlignment="1">
      <alignment horizontal="center"/>
      <protection/>
    </xf>
    <xf numFmtId="0" fontId="12" fillId="0" borderId="10" xfId="21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21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/>
    <xf numFmtId="167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20" fillId="0" borderId="0" xfId="0" applyNumberFormat="1" applyFont="1" applyFill="1" applyAlignment="1">
      <alignment horizontal="right"/>
    </xf>
    <xf numFmtId="172" fontId="20" fillId="0" borderId="0" xfId="0" applyNumberFormat="1" applyFont="1" applyFill="1" applyAlignment="1">
      <alignment horizontal="right"/>
    </xf>
    <xf numFmtId="49" fontId="17" fillId="0" borderId="0" xfId="21" applyNumberFormat="1" applyFont="1" applyAlignment="1">
      <alignment horizontal="center"/>
      <protection/>
    </xf>
    <xf numFmtId="169" fontId="12" fillId="0" borderId="0" xfId="21" applyNumberFormat="1" applyFont="1" applyFill="1">
      <alignment/>
      <protection/>
    </xf>
    <xf numFmtId="2" fontId="12" fillId="0" borderId="0" xfId="21" applyNumberFormat="1" applyFont="1" applyFill="1">
      <alignment/>
      <protection/>
    </xf>
    <xf numFmtId="177" fontId="3" fillId="0" borderId="0" xfId="0" applyNumberFormat="1" applyFont="1"/>
    <xf numFmtId="0" fontId="12" fillId="0" borderId="0" xfId="21" applyFont="1" applyFill="1" applyBorder="1" applyAlignment="1">
      <alignment vertical="center"/>
      <protection/>
    </xf>
    <xf numFmtId="167" fontId="3" fillId="0" borderId="0" xfId="0" applyNumberFormat="1" applyFont="1" applyFill="1" applyBorder="1" applyAlignment="1">
      <alignment horizontal="right" vertical="center"/>
    </xf>
    <xf numFmtId="173" fontId="12" fillId="0" borderId="0" xfId="21" applyNumberFormat="1" applyFont="1">
      <alignment/>
      <protection/>
    </xf>
    <xf numFmtId="165" fontId="3" fillId="0" borderId="0" xfId="0" applyNumberFormat="1" applyFont="1" applyFill="1" applyBorder="1" applyAlignment="1">
      <alignment horizontal="right" vertical="center" wrapText="1"/>
    </xf>
    <xf numFmtId="169" fontId="3" fillId="0" borderId="0" xfId="0" applyNumberFormat="1" applyFont="1" applyFill="1" applyBorder="1" applyAlignment="1">
      <alignment horizontal="right" vertical="center"/>
    </xf>
    <xf numFmtId="171" fontId="7" fillId="0" borderId="0" xfId="0" applyNumberFormat="1" applyFont="1" applyFill="1" applyAlignment="1">
      <alignment horizontal="right" vertical="center"/>
    </xf>
    <xf numFmtId="165" fontId="12" fillId="0" borderId="0" xfId="21" applyNumberFormat="1" applyFont="1">
      <alignment/>
      <protection/>
    </xf>
    <xf numFmtId="169" fontId="13" fillId="0" borderId="0" xfId="21" applyNumberFormat="1" applyFont="1" applyFill="1">
      <alignment/>
      <protection/>
    </xf>
    <xf numFmtId="2" fontId="3" fillId="0" borderId="0" xfId="0" applyNumberFormat="1" applyFont="1" applyFill="1" applyAlignment="1">
      <alignment horizontal="right"/>
    </xf>
    <xf numFmtId="166" fontId="3" fillId="0" borderId="0" xfId="0" applyNumberFormat="1" applyFont="1"/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75" fontId="3" fillId="0" borderId="0" xfId="0" applyNumberFormat="1" applyFont="1"/>
    <xf numFmtId="0" fontId="17" fillId="0" borderId="0" xfId="21" applyFont="1" applyAlignment="1">
      <alignment/>
      <protection/>
    </xf>
    <xf numFmtId="49" fontId="17" fillId="0" borderId="0" xfId="21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0" fontId="8" fillId="0" borderId="0" xfId="0" applyFont="1" applyFill="1" applyBorder="1" applyAlignment="1">
      <alignment horizontal="left" vertical="center"/>
    </xf>
    <xf numFmtId="164" fontId="3" fillId="0" borderId="0" xfId="0" applyNumberFormat="1" applyFont="1" applyAlignment="1">
      <alignment horizontal="left"/>
    </xf>
    <xf numFmtId="165" fontId="0" fillId="0" borderId="0" xfId="0" applyNumberFormat="1"/>
    <xf numFmtId="166" fontId="3" fillId="0" borderId="0" xfId="0" applyNumberFormat="1" applyFont="1" applyAlignment="1">
      <alignment horizontal="right"/>
    </xf>
    <xf numFmtId="165" fontId="2" fillId="0" borderId="0" xfId="65" applyNumberFormat="1">
      <alignment/>
      <protection/>
    </xf>
    <xf numFmtId="0" fontId="19" fillId="0" borderId="0" xfId="67" applyFont="1">
      <alignment/>
      <protection/>
    </xf>
    <xf numFmtId="0" fontId="4" fillId="0" borderId="0" xfId="67" applyFont="1">
      <alignment/>
      <protection/>
    </xf>
    <xf numFmtId="0" fontId="0" fillId="0" borderId="0" xfId="67">
      <alignment/>
      <protection/>
    </xf>
    <xf numFmtId="0" fontId="7" fillId="0" borderId="0" xfId="67" applyFont="1" applyAlignment="1">
      <alignment horizontal="left"/>
      <protection/>
    </xf>
    <xf numFmtId="0" fontId="3" fillId="0" borderId="0" xfId="67" applyFont="1" applyFill="1" applyBorder="1" applyAlignment="1">
      <alignment horizontal="left"/>
      <protection/>
    </xf>
    <xf numFmtId="0" fontId="3" fillId="0" borderId="0" xfId="67" applyFont="1" applyAlignment="1">
      <alignment horizontal="left"/>
      <protection/>
    </xf>
    <xf numFmtId="0" fontId="5" fillId="0" borderId="0" xfId="67" applyFont="1" applyBorder="1" applyAlignment="1">
      <alignment horizontal="left" vertical="center" wrapText="1"/>
      <protection/>
    </xf>
    <xf numFmtId="164" fontId="5" fillId="0" borderId="0" xfId="67" applyNumberFormat="1" applyFont="1" applyFill="1" applyAlignment="1">
      <alignment horizontal="right" vertical="center"/>
      <protection/>
    </xf>
    <xf numFmtId="0" fontId="3" fillId="0" borderId="0" xfId="67" applyFont="1" applyAlignment="1">
      <alignment horizontal="left" indent="2"/>
      <protection/>
    </xf>
    <xf numFmtId="164" fontId="3" fillId="0" borderId="0" xfId="67" applyNumberFormat="1" applyFont="1" applyFill="1" applyAlignment="1">
      <alignment horizontal="right" vertical="center"/>
      <protection/>
    </xf>
    <xf numFmtId="0" fontId="5" fillId="0" borderId="0" xfId="67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0" xfId="67" applyNumberFormat="1" applyFont="1" applyFill="1" applyAlignment="1">
      <alignment horizontal="right" vertical="center"/>
      <protection/>
    </xf>
    <xf numFmtId="4" fontId="3" fillId="0" borderId="0" xfId="67" applyNumberFormat="1" applyFont="1" applyFill="1" applyAlignment="1">
      <alignment horizontal="right" vertical="center"/>
      <protection/>
    </xf>
    <xf numFmtId="173" fontId="12" fillId="0" borderId="0" xfId="21" applyNumberFormat="1" applyFont="1" applyFill="1">
      <alignment/>
      <protection/>
    </xf>
    <xf numFmtId="172" fontId="13" fillId="0" borderId="0" xfId="21" applyNumberFormat="1" applyFont="1" applyFill="1">
      <alignment/>
      <protection/>
    </xf>
    <xf numFmtId="0" fontId="17" fillId="0" borderId="0" xfId="21" applyFont="1" applyAlignment="1">
      <alignment horizontal="center"/>
      <protection/>
    </xf>
    <xf numFmtId="173" fontId="8" fillId="0" borderId="0" xfId="0" applyNumberFormat="1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17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164" fontId="41" fillId="0" borderId="0" xfId="0" applyNumberFormat="1" applyFont="1" applyFill="1" applyBorder="1" applyAlignment="1">
      <alignment horizontal="right" vertical="center" wrapText="1"/>
    </xf>
    <xf numFmtId="167" fontId="42" fillId="0" borderId="0" xfId="0" applyNumberFormat="1" applyFont="1" applyFill="1" applyAlignment="1">
      <alignment horizontal="right" vertical="center"/>
    </xf>
    <xf numFmtId="0" fontId="41" fillId="0" borderId="0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 indent="2"/>
    </xf>
    <xf numFmtId="0" fontId="8" fillId="0" borderId="0" xfId="0" applyFont="1" applyFill="1" applyBorder="1" applyAlignment="1">
      <alignment horizontal="left" vertical="center" wrapText="1" indent="2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10" fontId="16" fillId="0" borderId="0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182" fontId="16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42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176" fontId="8" fillId="0" borderId="0" xfId="0" applyNumberFormat="1" applyFont="1" applyAlignment="1">
      <alignment vertical="center"/>
    </xf>
    <xf numFmtId="164" fontId="41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vertical="center"/>
    </xf>
    <xf numFmtId="174" fontId="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left" vertical="center" wrapText="1" indent="1"/>
    </xf>
    <xf numFmtId="10" fontId="42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164" fontId="6" fillId="0" borderId="0" xfId="67" applyNumberFormat="1" applyFont="1" applyFill="1" applyAlignment="1">
      <alignment horizontal="right" vertical="center"/>
      <protection/>
    </xf>
    <xf numFmtId="164" fontId="4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left"/>
    </xf>
    <xf numFmtId="167" fontId="41" fillId="0" borderId="0" xfId="0" applyNumberFormat="1" applyFont="1" applyFill="1" applyAlignment="1">
      <alignment horizontal="right" vertical="center"/>
    </xf>
    <xf numFmtId="167" fontId="8" fillId="0" borderId="0" xfId="0" applyNumberFormat="1" applyFont="1" applyFill="1" applyAlignment="1">
      <alignment horizontal="right" vertical="center"/>
    </xf>
    <xf numFmtId="167" fontId="42" fillId="0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Alignment="1">
      <alignment horizontal="left"/>
    </xf>
    <xf numFmtId="164" fontId="6" fillId="0" borderId="0" xfId="0" applyNumberFormat="1" applyFont="1" applyFill="1" applyAlignment="1">
      <alignment horizontal="left" vertical="center"/>
    </xf>
    <xf numFmtId="164" fontId="3" fillId="0" borderId="0" xfId="0" applyNumberFormat="1" applyFont="1" applyFill="1" applyAlignment="1">
      <alignment horizontal="left" vertical="center"/>
    </xf>
    <xf numFmtId="0" fontId="18" fillId="0" borderId="0" xfId="0" applyFont="1" applyFill="1"/>
    <xf numFmtId="0" fontId="44" fillId="0" borderId="0" xfId="0" applyFont="1" applyFill="1"/>
    <xf numFmtId="0" fontId="8" fillId="0" borderId="0" xfId="0" applyFont="1" applyFill="1"/>
    <xf numFmtId="0" fontId="1" fillId="0" borderId="0" xfId="0" applyFont="1" applyFill="1"/>
    <xf numFmtId="0" fontId="16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164" fontId="8" fillId="0" borderId="0" xfId="0" applyNumberFormat="1" applyFont="1" applyFill="1" applyAlignment="1">
      <alignment horizontal="left"/>
    </xf>
    <xf numFmtId="17" fontId="41" fillId="0" borderId="10" xfId="0" applyNumberFormat="1" applyFont="1" applyFill="1" applyBorder="1" applyAlignment="1">
      <alignment horizontal="center" vertical="center" wrapText="1"/>
    </xf>
    <xf numFmtId="164" fontId="41" fillId="0" borderId="0" xfId="0" applyNumberFormat="1" applyFont="1" applyFill="1" applyAlignment="1">
      <alignment horizontal="right" vertical="center"/>
    </xf>
    <xf numFmtId="166" fontId="8" fillId="0" borderId="0" xfId="0" applyNumberFormat="1" applyFont="1" applyFill="1" applyAlignment="1">
      <alignment horizontal="right"/>
    </xf>
    <xf numFmtId="166" fontId="8" fillId="0" borderId="0" xfId="0" applyNumberFormat="1" applyFont="1" applyFill="1"/>
    <xf numFmtId="0" fontId="41" fillId="0" borderId="0" xfId="0" applyFont="1" applyFill="1" applyBorder="1" applyAlignment="1">
      <alignment horizontal="left" vertical="center" wrapText="1"/>
    </xf>
    <xf numFmtId="172" fontId="8" fillId="0" borderId="0" xfId="0" applyNumberFormat="1" applyFont="1" applyFill="1" applyAlignment="1">
      <alignment horizontal="right" vertical="center"/>
    </xf>
    <xf numFmtId="164" fontId="8" fillId="0" borderId="0" xfId="0" applyNumberFormat="1" applyFont="1" applyFill="1" applyAlignment="1">
      <alignment horizontal="right"/>
    </xf>
    <xf numFmtId="164" fontId="8" fillId="0" borderId="0" xfId="0" applyNumberFormat="1" applyFont="1" applyFill="1" applyAlignment="1">
      <alignment horizontal="right" vertical="center"/>
    </xf>
    <xf numFmtId="172" fontId="8" fillId="0" borderId="0" xfId="0" applyNumberFormat="1" applyFont="1" applyFill="1" applyAlignment="1">
      <alignment horizontal="right"/>
    </xf>
    <xf numFmtId="164" fontId="42" fillId="0" borderId="0" xfId="0" applyNumberFormat="1" applyFont="1" applyFill="1" applyAlignment="1">
      <alignment horizontal="right" vertical="center"/>
    </xf>
    <xf numFmtId="172" fontId="8" fillId="0" borderId="0" xfId="0" applyNumberFormat="1" applyFont="1" applyFill="1" applyBorder="1" applyAlignment="1">
      <alignment horizontal="right" vertical="center"/>
    </xf>
    <xf numFmtId="0" fontId="41" fillId="0" borderId="0" xfId="0" applyFont="1" applyFill="1"/>
    <xf numFmtId="172" fontId="41" fillId="0" borderId="0" xfId="0" applyNumberFormat="1" applyFont="1" applyFill="1" applyAlignment="1">
      <alignment horizontal="right" vertical="center"/>
    </xf>
    <xf numFmtId="167" fontId="41" fillId="0" borderId="0" xfId="0" applyNumberFormat="1" applyFont="1" applyFill="1" applyBorder="1" applyAlignment="1">
      <alignment horizontal="right" vertical="center"/>
    </xf>
    <xf numFmtId="0" fontId="44" fillId="0" borderId="0" xfId="0" applyFont="1"/>
    <xf numFmtId="0" fontId="8" fillId="0" borderId="0" xfId="0" applyFont="1"/>
    <xf numFmtId="0" fontId="1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7" fontId="8" fillId="0" borderId="0" xfId="0" applyNumberFormat="1" applyFont="1" applyAlignment="1">
      <alignment horizontal="center"/>
    </xf>
    <xf numFmtId="0" fontId="42" fillId="0" borderId="0" xfId="0" applyFont="1" applyBorder="1" applyAlignment="1">
      <alignment horizontal="left" vertical="center" wrapText="1"/>
    </xf>
    <xf numFmtId="167" fontId="41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left" vertical="center" wrapText="1" indent="1"/>
    </xf>
    <xf numFmtId="167" fontId="8" fillId="0" borderId="0" xfId="0" applyNumberFormat="1" applyFont="1" applyFill="1" applyAlignment="1">
      <alignment vertical="center"/>
    </xf>
    <xf numFmtId="167" fontId="8" fillId="0" borderId="0" xfId="0" applyNumberFormat="1" applyFont="1" applyFill="1"/>
    <xf numFmtId="0" fontId="8" fillId="0" borderId="0" xfId="0" applyFont="1" applyBorder="1" applyAlignment="1">
      <alignment horizontal="left" vertical="center" wrapText="1" indent="3"/>
    </xf>
    <xf numFmtId="167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/>
    </xf>
    <xf numFmtId="49" fontId="42" fillId="0" borderId="10" xfId="0" applyNumberFormat="1" applyFont="1" applyFill="1" applyBorder="1" applyAlignment="1">
      <alignment horizontal="center" vertical="center" wrapText="1"/>
    </xf>
    <xf numFmtId="167" fontId="42" fillId="0" borderId="0" xfId="0" applyNumberFormat="1" applyFont="1" applyFill="1" applyBorder="1" applyAlignment="1">
      <alignment horizontal="right" vertical="center" wrapText="1"/>
    </xf>
    <xf numFmtId="167" fontId="42" fillId="0" borderId="0" xfId="0" applyNumberFormat="1" applyFont="1" applyFill="1" applyAlignment="1">
      <alignment horizontal="left" vertical="center"/>
    </xf>
    <xf numFmtId="167" fontId="16" fillId="0" borderId="0" xfId="0" applyNumberFormat="1" applyFont="1" applyFill="1" applyAlignment="1">
      <alignment horizontal="left" vertical="center"/>
    </xf>
    <xf numFmtId="167" fontId="16" fillId="0" borderId="0" xfId="0" applyNumberFormat="1" applyFont="1" applyAlignment="1">
      <alignment horizontal="left" vertical="center"/>
    </xf>
    <xf numFmtId="166" fontId="8" fillId="0" borderId="0" xfId="0" applyNumberFormat="1" applyFont="1" applyFill="1" applyAlignment="1">
      <alignment horizontal="right" vertical="center"/>
    </xf>
    <xf numFmtId="166" fontId="16" fillId="0" borderId="0" xfId="0" applyNumberFormat="1" applyFont="1" applyFill="1" applyAlignment="1">
      <alignment horizontal="left" vertical="center"/>
    </xf>
    <xf numFmtId="166" fontId="16" fillId="0" borderId="0" xfId="0" applyNumberFormat="1" applyFont="1" applyAlignment="1">
      <alignment horizontal="left" vertical="center"/>
    </xf>
    <xf numFmtId="14" fontId="8" fillId="0" borderId="0" xfId="0" applyNumberFormat="1" applyFont="1" applyFill="1" applyBorder="1" applyAlignment="1">
      <alignment horizontal="left" vertical="center" wrapText="1"/>
    </xf>
    <xf numFmtId="0" fontId="16" fillId="0" borderId="0" xfId="0" applyFont="1"/>
    <xf numFmtId="0" fontId="8" fillId="0" borderId="0" xfId="0" applyFont="1" applyFill="1" applyAlignment="1">
      <alignment horizontal="right" indent="4"/>
    </xf>
    <xf numFmtId="43" fontId="8" fillId="0" borderId="0" xfId="0" applyNumberFormat="1" applyFont="1"/>
    <xf numFmtId="4" fontId="45" fillId="0" borderId="0" xfId="20" applyNumberFormat="1" applyFont="1" applyBorder="1">
      <alignment/>
      <protection/>
    </xf>
    <xf numFmtId="164" fontId="8" fillId="0" borderId="0" xfId="0" applyNumberFormat="1" applyFont="1" applyFill="1"/>
    <xf numFmtId="2" fontId="8" fillId="0" borderId="0" xfId="0" applyNumberFormat="1" applyFont="1" applyFill="1"/>
    <xf numFmtId="4" fontId="8" fillId="0" borderId="0" xfId="0" applyNumberFormat="1" applyFont="1" applyFill="1" applyAlignment="1">
      <alignment horizontal="right" vertical="center"/>
    </xf>
    <xf numFmtId="4" fontId="8" fillId="0" borderId="0" xfId="0" applyNumberFormat="1" applyFont="1" applyFill="1"/>
    <xf numFmtId="167" fontId="42" fillId="0" borderId="0" xfId="0" applyNumberFormat="1" applyFont="1" applyFill="1" applyAlignment="1">
      <alignment horizontal="right"/>
    </xf>
    <xf numFmtId="167" fontId="46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 vertical="center"/>
    </xf>
    <xf numFmtId="171" fontId="3" fillId="0" borderId="0" xfId="0" applyNumberFormat="1" applyFont="1" applyFill="1" applyAlignment="1">
      <alignment vertical="center"/>
    </xf>
    <xf numFmtId="171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4" fontId="47" fillId="0" borderId="0" xfId="0" applyNumberFormat="1" applyFont="1" applyAlignment="1">
      <alignment horizontal="right"/>
    </xf>
    <xf numFmtId="164" fontId="8" fillId="0" borderId="0" xfId="21" applyNumberFormat="1" applyFont="1" applyFill="1" applyBorder="1" applyAlignment="1">
      <alignment vertical="center"/>
      <protection/>
    </xf>
    <xf numFmtId="166" fontId="41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4" fontId="41" fillId="0" borderId="0" xfId="0" applyNumberFormat="1" applyFont="1" applyFill="1" applyAlignment="1">
      <alignment horizontal="right" vertical="center"/>
    </xf>
    <xf numFmtId="4" fontId="5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164" fontId="48" fillId="0" borderId="0" xfId="0" applyNumberFormat="1" applyFont="1" applyFill="1" applyAlignment="1">
      <alignment horizontal="right" vertical="center"/>
    </xf>
    <xf numFmtId="49" fontId="17" fillId="0" borderId="0" xfId="21" applyNumberFormat="1" applyFont="1" applyAlignment="1">
      <alignment horizontal="center"/>
      <protection/>
    </xf>
    <xf numFmtId="0" fontId="17" fillId="0" borderId="0" xfId="21" applyFont="1" applyAlignment="1">
      <alignment horizontal="center"/>
      <protection/>
    </xf>
    <xf numFmtId="0" fontId="4" fillId="0" borderId="0" xfId="0" applyFont="1" applyFill="1"/>
  </cellXfs>
  <cellStyles count="7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Пресс-конференция (октябрь 2008)" xfId="21"/>
    <cellStyle name="Процентный" xfId="22"/>
    <cellStyle name="Стиль 1" xfId="23"/>
    <cellStyle name="ТЕКСТ" xfId="24"/>
    <cellStyle name="Название" xfId="25"/>
    <cellStyle name="Заголовок 1" xfId="26"/>
    <cellStyle name="Заголовок 2" xfId="27"/>
    <cellStyle name="Заголовок 3" xfId="28"/>
    <cellStyle name="Заголовок 4" xfId="29"/>
    <cellStyle name="Хороший" xfId="30"/>
    <cellStyle name="Плохой" xfId="31"/>
    <cellStyle name="Нейтральный" xfId="32"/>
    <cellStyle name="Ввод " xfId="33"/>
    <cellStyle name="Вывод" xfId="34"/>
    <cellStyle name="Вычисление" xfId="35"/>
    <cellStyle name="Связанная ячейка" xfId="36"/>
    <cellStyle name="Контрольная ячейка" xfId="37"/>
    <cellStyle name="Текст предупреждения" xfId="38"/>
    <cellStyle name="Пояснение" xfId="39"/>
    <cellStyle name="Итог" xfId="40"/>
    <cellStyle name="Акцент1" xfId="41"/>
    <cellStyle name="20% - Акцент1" xfId="42"/>
    <cellStyle name="40% - Акцент1" xfId="43"/>
    <cellStyle name="60% - Акцент1" xfId="44"/>
    <cellStyle name="Акцент2" xfId="45"/>
    <cellStyle name="20% - Акцент2" xfId="46"/>
    <cellStyle name="40% - Акцент2" xfId="47"/>
    <cellStyle name="60% - Акцент2" xfId="48"/>
    <cellStyle name="Акцент3" xfId="49"/>
    <cellStyle name="20% - Акцент3" xfId="50"/>
    <cellStyle name="40% - Акцент3" xfId="51"/>
    <cellStyle name="60% - Акцент3" xfId="52"/>
    <cellStyle name="Акцент4" xfId="53"/>
    <cellStyle name="20% - Акцент4" xfId="54"/>
    <cellStyle name="40% - Акцент4" xfId="55"/>
    <cellStyle name="60% - Акцент4" xfId="56"/>
    <cellStyle name="Акцент5" xfId="57"/>
    <cellStyle name="20% - Акцент5" xfId="58"/>
    <cellStyle name="40% - Акцент5" xfId="59"/>
    <cellStyle name="60% - Акцент5" xfId="60"/>
    <cellStyle name="Акцент6" xfId="61"/>
    <cellStyle name="20% - Акцент6" xfId="62"/>
    <cellStyle name="40% - Акцент6" xfId="63"/>
    <cellStyle name="60% - Акцент6" xfId="64"/>
    <cellStyle name="Обычный 3" xfId="65"/>
    <cellStyle name="Примечание 2" xfId="66"/>
    <cellStyle name="Обычный 4" xfId="67"/>
    <cellStyle name="Обычный 7" xfId="68"/>
    <cellStyle name="Обычный 6" xfId="69"/>
    <cellStyle name="Обычный 2 2" xfId="70"/>
    <cellStyle name="Обычный 3 2" xfId="71"/>
    <cellStyle name="Обычный 4 2" xfId="72"/>
    <cellStyle name="Обычный 5" xfId="73"/>
    <cellStyle name="Процентный 3" xfId="74"/>
    <cellStyle name="Процентный 2" xfId="75"/>
    <cellStyle name="Тысячи [0]_4-8Окт" xfId="76"/>
    <cellStyle name="Тысячи_4-8Окт" xfId="77"/>
    <cellStyle name="Финансовый 3" xfId="78"/>
    <cellStyle name="Финансовый [0] 2" xfId="79"/>
    <cellStyle name="Финансовый 2" xfId="80"/>
    <cellStyle name="Обычный 8" xfId="81"/>
    <cellStyle name="Обычный 9" xfId="82"/>
    <cellStyle name="Финансовый 3 2" xfId="83"/>
    <cellStyle name="Финансовый 4" xfId="84"/>
    <cellStyle name="Обычный 10" xfId="85"/>
    <cellStyle name="Обычный 11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52502190"/>
        <c:axId val="2757663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52502190"/>
        <c:axId val="2757663"/>
      </c:lineChart>
      <c:catAx>
        <c:axId val="5250219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57663"/>
        <c:crosses val="autoZero"/>
        <c:auto val="1"/>
        <c:lblOffset val="100"/>
        <c:tickLblSkip val="1"/>
        <c:noMultiLvlLbl val="0"/>
      </c:catAx>
      <c:valAx>
        <c:axId val="2757663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502190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24818968"/>
        <c:axId val="22044121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4818968"/>
        <c:axId val="22044121"/>
      </c:lineChart>
      <c:catAx>
        <c:axId val="2481896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044121"/>
        <c:crosses val="autoZero"/>
        <c:auto val="1"/>
        <c:lblOffset val="100"/>
        <c:tickLblSkip val="1"/>
        <c:noMultiLvlLbl val="0"/>
      </c:catAx>
      <c:valAx>
        <c:axId val="22044121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818968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64179362"/>
        <c:axId val="40743347"/>
      </c:lineChart>
      <c:catAx>
        <c:axId val="64179362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0743347"/>
        <c:crosses val="autoZero"/>
        <c:auto val="0"/>
        <c:lblOffset val="100"/>
        <c:tickLblSkip val="1"/>
        <c:noMultiLvlLbl val="0"/>
      </c:catAx>
      <c:valAx>
        <c:axId val="40743347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4179362"/>
        <c:crosses val="autoZero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formatCode>General</c:formatCod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31145804"/>
        <c:axId val="11876781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formatCode>General</c:formatCod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formatCode>General</c:formatCod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marker val="1"/>
        <c:axId val="39782166"/>
        <c:axId val="22495175"/>
      </c:lineChart>
      <c:catAx>
        <c:axId val="3114580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1876781"/>
        <c:crosses val="autoZero"/>
        <c:auto val="0"/>
        <c:lblOffset val="100"/>
        <c:tickLblSkip val="5"/>
        <c:noMultiLvlLbl val="0"/>
      </c:catAx>
      <c:valAx>
        <c:axId val="11876781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145804"/>
        <c:crosses val="autoZero"/>
        <c:crossBetween val="between"/>
        <c:dispUnits/>
        <c:majorUnit val="2000"/>
        <c:minorUnit val="100"/>
      </c:valAx>
      <c:catAx>
        <c:axId val="39782166"/>
        <c:scaling>
          <c:orientation val="minMax"/>
        </c:scaling>
        <c:axPos val="b"/>
        <c:delete val="1"/>
        <c:majorTickMark val="out"/>
        <c:minorTickMark val="none"/>
        <c:tickLblPos val="none"/>
        <c:crossAx val="22495175"/>
        <c:crossesAt val="39"/>
        <c:auto val="0"/>
        <c:lblOffset val="100"/>
        <c:noMultiLvlLbl val="0"/>
      </c:catAx>
      <c:valAx>
        <c:axId val="22495175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782166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График 9. Обменный курс доллара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1129984"/>
        <c:axId val="10169857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1129984"/>
        <c:axId val="10169857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4419850"/>
        <c:axId val="18452059"/>
      </c:lineChart>
      <c:catAx>
        <c:axId val="1129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69857"/>
        <c:crosses val="autoZero"/>
        <c:auto val="0"/>
        <c:lblOffset val="100"/>
        <c:tickLblSkip val="1"/>
        <c:noMultiLvlLbl val="0"/>
      </c:catAx>
      <c:valAx>
        <c:axId val="10169857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9984"/>
        <c:crosses val="autoZero"/>
        <c:crossBetween val="between"/>
        <c:dispUnits/>
        <c:majorUnit val="1"/>
      </c:valAx>
      <c:catAx>
        <c:axId val="24419850"/>
        <c:scaling>
          <c:orientation val="minMax"/>
        </c:scaling>
        <c:axPos val="b"/>
        <c:delete val="1"/>
        <c:majorTickMark val="out"/>
        <c:minorTickMark val="none"/>
        <c:tickLblPos val="none"/>
        <c:crossAx val="18452059"/>
        <c:crosses val="autoZero"/>
        <c:auto val="0"/>
        <c:lblOffset val="100"/>
        <c:noMultiLvlLbl val="0"/>
      </c:catAx>
      <c:valAx>
        <c:axId val="18452059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19850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ru-RU"/>
  <c:printSettings xmlns:c="http://schemas.openxmlformats.org/drawingml/2006/chart">
    <c:headerFooter alignWithMargins="0">
      <c:oddHeader>&amp;A</c:oddHeader>
      <c:oddFooter>Page &amp;P</c:oddFooter>
    </c:headerFooter>
    <c:pageMargins b="1" l="0.75000000000001465" r="0.75000000000001465" t="1" header="0.5" footer="0.5"/>
    <c:pageSetup paperSize="9" orientation="landscape"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31850804"/>
        <c:axId val="18221781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31850804"/>
        <c:axId val="18221781"/>
      </c:lineChart>
      <c:catAx>
        <c:axId val="3185080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221781"/>
        <c:crosses val="autoZero"/>
        <c:auto val="1"/>
        <c:lblOffset val="100"/>
        <c:tickLblSkip val="1"/>
        <c:noMultiLvlLbl val="0"/>
      </c:catAx>
      <c:valAx>
        <c:axId val="18221781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850804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381000</xdr:colOff>
      <xdr:row>0</xdr:row>
      <xdr:rowOff>0</xdr:rowOff>
    </xdr:from>
    <xdr:to>
      <xdr:col>38</xdr:col>
      <xdr:colOff>38100</xdr:colOff>
      <xdr:row>0</xdr:row>
      <xdr:rowOff>133350</xdr:rowOff>
    </xdr:to>
    <xdr:graphicFrame macro="">
      <xdr:nvGraphicFramePr>
        <xdr:cNvPr id="20002188" name="Chart 17"/>
        <xdr:cNvGraphicFramePr/>
      </xdr:nvGraphicFramePr>
      <xdr:xfrm>
        <a:off x="21602700" y="0"/>
        <a:ext cx="7305675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381000</xdr:colOff>
      <xdr:row>20</xdr:row>
      <xdr:rowOff>0</xdr:rowOff>
    </xdr:from>
    <xdr:to>
      <xdr:col>36</xdr:col>
      <xdr:colOff>38100</xdr:colOff>
      <xdr:row>20</xdr:row>
      <xdr:rowOff>133350</xdr:rowOff>
    </xdr:to>
    <xdr:graphicFrame macro="">
      <xdr:nvGraphicFramePr>
        <xdr:cNvPr id="20002189" name="Chart 18"/>
        <xdr:cNvGraphicFramePr/>
      </xdr:nvGraphicFramePr>
      <xdr:xfrm>
        <a:off x="20212050" y="3467100"/>
        <a:ext cx="7305675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0005656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20005657" name="Chart 4"/>
        <xdr:cNvGraphicFramePr/>
      </xdr:nvGraphicFramePr>
      <xdr:xfrm>
        <a:off x="901065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0</xdr:row>
      <xdr:rowOff>0</xdr:rowOff>
    </xdr:from>
    <xdr:to>
      <xdr:col>8</xdr:col>
      <xdr:colOff>9525</xdr:colOff>
      <xdr:row>0</xdr:row>
      <xdr:rowOff>0</xdr:rowOff>
    </xdr:to>
    <xdr:graphicFrame macro="">
      <xdr:nvGraphicFramePr>
        <xdr:cNvPr id="20005658" name="Chart 5"/>
        <xdr:cNvGraphicFramePr/>
      </xdr:nvGraphicFramePr>
      <xdr:xfrm>
        <a:off x="200025" y="0"/>
        <a:ext cx="7191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38100</xdr:colOff>
      <xdr:row>0</xdr:row>
      <xdr:rowOff>133350</xdr:rowOff>
    </xdr:to>
    <xdr:graphicFrame macro="">
      <xdr:nvGraphicFramePr>
        <xdr:cNvPr id="20005659" name="Chart 7"/>
        <xdr:cNvGraphicFramePr/>
      </xdr:nvGraphicFramePr>
      <xdr:xfrm>
        <a:off x="9010650" y="0"/>
        <a:ext cx="3514725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0"/>
      <sheetData sheetId="1"/>
      <sheetData sheetId="2"/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"/>
  <sheetViews>
    <sheetView tabSelected="1" workbookViewId="0" topLeftCell="A1">
      <pane xSplit="1" ySplit="2" topLeftCell="B3" activePane="bottomRight" state="frozen"/>
      <selection pane="topLeft" activeCell="L66" sqref="L66"/>
      <selection pane="topRight" activeCell="L66" sqref="L66"/>
      <selection pane="bottomLeft" activeCell="L66" sqref="L66"/>
      <selection pane="bottomRight" activeCell="I43" sqref="I43"/>
    </sheetView>
  </sheetViews>
  <sheetFormatPr defaultColWidth="8.00390625" defaultRowHeight="12.75"/>
  <cols>
    <col min="1" max="1" width="33.125" style="12" customWidth="1"/>
    <col min="2" max="5" width="10.75390625" style="12" customWidth="1"/>
    <col min="6" max="8" width="10.75390625" style="13" customWidth="1"/>
    <col min="9" max="9" width="10.75390625" style="14" customWidth="1"/>
    <col min="10" max="20" width="10.75390625" style="12" customWidth="1"/>
    <col min="21" max="24" width="9.75390625" style="12" customWidth="1"/>
    <col min="25" max="26" width="8.375" style="12" bestFit="1" customWidth="1"/>
    <col min="27" max="16384" width="8.00390625" style="12" customWidth="1"/>
  </cols>
  <sheetData>
    <row r="1" spans="1:24" ht="15.75">
      <c r="A1" s="212" t="s">
        <v>71</v>
      </c>
      <c r="B1" s="212"/>
      <c r="C1" s="212"/>
      <c r="D1" s="212"/>
      <c r="E1" s="212"/>
      <c r="F1" s="212"/>
      <c r="G1" s="212"/>
      <c r="H1" s="212"/>
      <c r="I1" s="212"/>
      <c r="J1" s="212"/>
      <c r="K1" s="74"/>
      <c r="L1" s="74"/>
      <c r="M1" s="74"/>
      <c r="N1" s="74"/>
      <c r="O1" s="74"/>
      <c r="P1" s="74"/>
      <c r="Q1" s="37"/>
      <c r="R1" s="37"/>
      <c r="S1" s="37"/>
      <c r="T1" s="37"/>
      <c r="U1" s="37"/>
      <c r="V1" s="37"/>
      <c r="W1" s="37"/>
      <c r="X1" s="37"/>
    </row>
    <row r="2" spans="1:24" ht="15.75">
      <c r="A2" s="211" t="s">
        <v>113</v>
      </c>
      <c r="B2" s="211"/>
      <c r="C2" s="211"/>
      <c r="D2" s="211"/>
      <c r="E2" s="211"/>
      <c r="F2" s="211"/>
      <c r="G2" s="211"/>
      <c r="H2" s="211"/>
      <c r="I2" s="211"/>
      <c r="J2" s="211"/>
      <c r="K2" s="75"/>
      <c r="L2" s="75"/>
      <c r="M2" s="75"/>
      <c r="N2" s="75"/>
      <c r="O2" s="75"/>
      <c r="P2" s="75"/>
      <c r="Q2" s="54"/>
      <c r="R2" s="54"/>
      <c r="S2" s="54"/>
      <c r="T2" s="54"/>
      <c r="U2" s="54"/>
      <c r="V2" s="54"/>
      <c r="W2" s="54"/>
      <c r="X2" s="54"/>
    </row>
    <row r="3" spans="1:24" ht="15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98"/>
      <c r="P3" s="37"/>
      <c r="Q3" s="37"/>
      <c r="R3" s="37"/>
      <c r="S3" s="37"/>
      <c r="T3" s="37"/>
      <c r="U3" s="37"/>
      <c r="V3" s="37"/>
      <c r="W3" s="37"/>
      <c r="X3" s="37"/>
    </row>
    <row r="4" spans="1:4" ht="15" customHeight="1">
      <c r="A4" s="31" t="s">
        <v>72</v>
      </c>
      <c r="B4" s="11"/>
      <c r="C4" s="11"/>
      <c r="D4" s="11"/>
    </row>
    <row r="5" spans="1:8" ht="15" customHeight="1">
      <c r="A5" s="9" t="s">
        <v>73</v>
      </c>
      <c r="B5" s="15"/>
      <c r="C5" s="15"/>
      <c r="D5" s="15"/>
      <c r="E5" s="16"/>
      <c r="F5" s="17"/>
      <c r="G5" s="17"/>
      <c r="H5" s="17"/>
    </row>
    <row r="6" spans="1:10" s="20" customFormat="1" ht="26.25" customHeight="1">
      <c r="A6" s="38"/>
      <c r="B6" s="93" t="s">
        <v>99</v>
      </c>
      <c r="C6" s="93" t="s">
        <v>110</v>
      </c>
      <c r="D6" s="39">
        <v>42736</v>
      </c>
      <c r="E6" s="39">
        <v>42767</v>
      </c>
      <c r="F6" s="39">
        <v>42795</v>
      </c>
      <c r="G6" s="39">
        <v>42826</v>
      </c>
      <c r="H6" s="39">
        <v>42856</v>
      </c>
      <c r="I6" s="39">
        <v>42887</v>
      </c>
      <c r="J6" s="39">
        <v>42917</v>
      </c>
    </row>
    <row r="7" spans="1:10" ht="26.25" customHeight="1">
      <c r="A7" s="22" t="s">
        <v>74</v>
      </c>
      <c r="B7" s="199">
        <v>3.9</v>
      </c>
      <c r="C7" s="200">
        <v>3.8</v>
      </c>
      <c r="D7" s="200">
        <v>7.9</v>
      </c>
      <c r="E7" s="200">
        <v>5.4</v>
      </c>
      <c r="F7" s="200">
        <v>7.8</v>
      </c>
      <c r="G7" s="200">
        <v>7.7</v>
      </c>
      <c r="H7" s="200">
        <v>6.8</v>
      </c>
      <c r="I7" s="200">
        <v>6.4</v>
      </c>
      <c r="J7" s="200">
        <v>6.9</v>
      </c>
    </row>
    <row r="8" spans="1:10" ht="26.25" customHeight="1">
      <c r="A8" s="22" t="s">
        <v>75</v>
      </c>
      <c r="B8" s="201">
        <v>103.35191559523442</v>
      </c>
      <c r="C8" s="202">
        <v>99.49744258985639</v>
      </c>
      <c r="D8" s="201">
        <v>100.9758228216086</v>
      </c>
      <c r="E8" s="201">
        <v>101.53752016722355</v>
      </c>
      <c r="F8" s="201">
        <v>102.08136879677943</v>
      </c>
      <c r="G8" s="201">
        <v>102.22887674381356</v>
      </c>
      <c r="H8" s="201">
        <v>102.37663228203668</v>
      </c>
      <c r="I8" s="201">
        <v>102.76059123475609</v>
      </c>
      <c r="J8" s="201">
        <v>101.75326824709168</v>
      </c>
    </row>
    <row r="9" spans="1:13" ht="26.25" customHeight="1">
      <c r="A9" s="22" t="s">
        <v>76</v>
      </c>
      <c r="B9" s="198" t="s">
        <v>1</v>
      </c>
      <c r="C9" s="198" t="s">
        <v>1</v>
      </c>
      <c r="D9" s="201">
        <v>100.9758228216086</v>
      </c>
      <c r="E9" s="201">
        <v>100.55626914435479</v>
      </c>
      <c r="F9" s="201">
        <v>100.5356134645205</v>
      </c>
      <c r="G9" s="201">
        <v>100.14450036159663</v>
      </c>
      <c r="H9" s="201">
        <v>100.14453405234356</v>
      </c>
      <c r="I9" s="201">
        <v>100.37504550028726</v>
      </c>
      <c r="J9" s="201">
        <v>99.01973803813256</v>
      </c>
      <c r="K9" s="18"/>
      <c r="L9" s="18"/>
      <c r="M9" s="18"/>
    </row>
    <row r="10" spans="1:13" ht="26.25" customHeight="1">
      <c r="A10" s="22" t="s">
        <v>77</v>
      </c>
      <c r="B10" s="198">
        <v>10</v>
      </c>
      <c r="C10" s="59">
        <v>5</v>
      </c>
      <c r="D10" s="198">
        <v>5</v>
      </c>
      <c r="E10" s="198">
        <v>5</v>
      </c>
      <c r="F10" s="198">
        <v>5</v>
      </c>
      <c r="G10" s="198">
        <v>5</v>
      </c>
      <c r="H10" s="198">
        <v>5</v>
      </c>
      <c r="I10" s="198">
        <v>5</v>
      </c>
      <c r="J10" s="198">
        <v>5</v>
      </c>
      <c r="K10" s="18"/>
      <c r="L10" s="18"/>
      <c r="M10" s="18"/>
    </row>
    <row r="11" spans="1:11" ht="26.25" customHeight="1">
      <c r="A11" s="22" t="s">
        <v>45</v>
      </c>
      <c r="B11" s="198">
        <v>12</v>
      </c>
      <c r="C11" s="59">
        <v>6.25</v>
      </c>
      <c r="D11" s="198">
        <v>6.25</v>
      </c>
      <c r="E11" s="198">
        <v>6.25</v>
      </c>
      <c r="F11" s="198">
        <v>6.25</v>
      </c>
      <c r="G11" s="198">
        <v>6.25</v>
      </c>
      <c r="H11" s="198">
        <v>6.25</v>
      </c>
      <c r="I11" s="198">
        <v>6.25</v>
      </c>
      <c r="J11" s="198">
        <v>6.25</v>
      </c>
      <c r="K11" s="18"/>
    </row>
    <row r="12" spans="1:11" ht="26.25" customHeight="1">
      <c r="A12" s="22" t="s">
        <v>111</v>
      </c>
      <c r="B12" s="198">
        <v>4</v>
      </c>
      <c r="C12" s="59">
        <v>0.25</v>
      </c>
      <c r="D12" s="198">
        <v>0.25</v>
      </c>
      <c r="E12" s="198">
        <v>0.25</v>
      </c>
      <c r="F12" s="198">
        <v>0.25</v>
      </c>
      <c r="G12" s="198">
        <v>0.25</v>
      </c>
      <c r="H12" s="198">
        <v>0.25</v>
      </c>
      <c r="I12" s="198">
        <v>0.25</v>
      </c>
      <c r="J12" s="198">
        <v>0.25</v>
      </c>
      <c r="K12" s="18"/>
    </row>
    <row r="13" spans="1:11" ht="26.25" customHeight="1">
      <c r="A13" s="22" t="s">
        <v>78</v>
      </c>
      <c r="B13" s="62">
        <v>75.8993</v>
      </c>
      <c r="C13" s="62">
        <v>69.2301</v>
      </c>
      <c r="D13" s="62">
        <v>69.1338</v>
      </c>
      <c r="E13" s="62">
        <v>69.1298</v>
      </c>
      <c r="F13" s="62">
        <v>68.6069</v>
      </c>
      <c r="G13" s="62">
        <v>67.5</v>
      </c>
      <c r="H13" s="62">
        <v>68.0492</v>
      </c>
      <c r="I13" s="62">
        <v>69.1367</v>
      </c>
      <c r="J13" s="62">
        <v>68.65</v>
      </c>
      <c r="K13" s="18"/>
    </row>
    <row r="14" spans="1:10" s="18" customFormat="1" ht="26.25" customHeight="1">
      <c r="A14" s="22" t="s">
        <v>79</v>
      </c>
      <c r="B14" s="63">
        <v>28.8908323639544</v>
      </c>
      <c r="C14" s="63">
        <f>C13/B13*100-100</f>
        <v>-8.786905808090467</v>
      </c>
      <c r="D14" s="63">
        <f>D13/C13*100-100</f>
        <v>-0.13910134464633472</v>
      </c>
      <c r="E14" s="63">
        <f>E13/C13*100-100</f>
        <v>-0.1448791782764971</v>
      </c>
      <c r="F14" s="63">
        <f>F13/C13*100-100</f>
        <v>-0.9001864795804124</v>
      </c>
      <c r="G14" s="63">
        <f>G13/C13*100-100</f>
        <v>-2.499057490889072</v>
      </c>
      <c r="H14" s="63">
        <f>H13/C13*100-100</f>
        <v>-1.7057609334667916</v>
      </c>
      <c r="I14" s="63">
        <f>I13/C13*100-100</f>
        <v>-0.13491241526443787</v>
      </c>
      <c r="J14" s="63">
        <f>J13/C13*100-100</f>
        <v>-0.837930322215314</v>
      </c>
    </row>
    <row r="15" spans="1:10" s="18" customFormat="1" ht="26.25" customHeight="1">
      <c r="A15" s="22" t="s">
        <v>80</v>
      </c>
      <c r="B15" s="63" t="s">
        <v>1</v>
      </c>
      <c r="C15" s="63" t="s">
        <v>1</v>
      </c>
      <c r="D15" s="63">
        <f aca="true" t="shared" si="0" ref="D15:I15">D13/C13*100-100</f>
        <v>-0.13910134464633472</v>
      </c>
      <c r="E15" s="63">
        <f t="shared" si="0"/>
        <v>-0.005785881869641685</v>
      </c>
      <c r="F15" s="63">
        <f t="shared" si="0"/>
        <v>-0.756403172003985</v>
      </c>
      <c r="G15" s="63">
        <f t="shared" si="0"/>
        <v>-1.6133945710999882</v>
      </c>
      <c r="H15" s="63">
        <f t="shared" si="0"/>
        <v>0.8136296296296308</v>
      </c>
      <c r="I15" s="63">
        <f t="shared" si="0"/>
        <v>1.5981084274319386</v>
      </c>
      <c r="J15" s="63">
        <f>J13/I13*100-100</f>
        <v>-0.7039676467057348</v>
      </c>
    </row>
    <row r="16" spans="1:24" s="18" customFormat="1" ht="15" customHeight="1">
      <c r="A16" s="23"/>
      <c r="B16" s="36"/>
      <c r="C16" s="52"/>
      <c r="D16" s="52"/>
      <c r="E16" s="55"/>
      <c r="F16" s="53"/>
      <c r="G16" s="53"/>
      <c r="H16" s="53"/>
      <c r="I16" s="53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 spans="1:27" s="18" customFormat="1" ht="15" customHeight="1">
      <c r="A17" s="31" t="s">
        <v>81</v>
      </c>
      <c r="B17" s="36"/>
      <c r="C17" s="36"/>
      <c r="D17" s="36"/>
      <c r="E17" s="36"/>
      <c r="F17" s="36"/>
      <c r="G17" s="36"/>
      <c r="H17" s="36"/>
      <c r="I17" s="14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56"/>
      <c r="Z17" s="56"/>
      <c r="AA17" s="56"/>
    </row>
    <row r="18" spans="1:24" s="18" customFormat="1" ht="12.75" customHeight="1">
      <c r="A18" s="9" t="s">
        <v>4</v>
      </c>
      <c r="B18" s="36"/>
      <c r="C18" s="36"/>
      <c r="D18" s="36"/>
      <c r="E18" s="36"/>
      <c r="F18" s="36"/>
      <c r="G18" s="36"/>
      <c r="H18" s="36"/>
      <c r="I18" s="14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2" s="18" customFormat="1" ht="31.5">
      <c r="A19" s="40"/>
      <c r="B19" s="93" t="s">
        <v>99</v>
      </c>
      <c r="C19" s="39">
        <v>42522</v>
      </c>
      <c r="D19" s="39">
        <v>42552</v>
      </c>
      <c r="E19" s="93" t="s">
        <v>110</v>
      </c>
      <c r="F19" s="39">
        <v>42887</v>
      </c>
      <c r="G19" s="39">
        <v>42917</v>
      </c>
      <c r="H19" s="42" t="s">
        <v>2</v>
      </c>
      <c r="I19" s="42" t="s">
        <v>30</v>
      </c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1:22" s="18" customFormat="1" ht="13.5" customHeight="1">
      <c r="A20" s="22" t="s">
        <v>82</v>
      </c>
      <c r="B20" s="198">
        <v>58398.0154</v>
      </c>
      <c r="C20" s="198">
        <v>65950.65205609999</v>
      </c>
      <c r="D20" s="198">
        <v>69546.56452321</v>
      </c>
      <c r="E20" s="198">
        <v>74838.79939367</v>
      </c>
      <c r="F20" s="198">
        <v>82892.69270122</v>
      </c>
      <c r="G20" s="198">
        <v>85661.03039171999</v>
      </c>
      <c r="H20" s="50">
        <f>G20-F20</f>
        <v>2768.3376904999895</v>
      </c>
      <c r="I20" s="50">
        <f>G20-E20</f>
        <v>10822.23099805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 s="18" customFormat="1" ht="13.5" customHeight="1">
      <c r="A21" s="22" t="s">
        <v>83</v>
      </c>
      <c r="B21" s="198">
        <v>67055.3192</v>
      </c>
      <c r="C21" s="198">
        <v>75896.88288522001</v>
      </c>
      <c r="D21" s="198">
        <v>79032.97907117</v>
      </c>
      <c r="E21" s="198">
        <v>85584.06260646001</v>
      </c>
      <c r="F21" s="198">
        <v>92432.33644978</v>
      </c>
      <c r="G21" s="198">
        <v>94878.55425505001</v>
      </c>
      <c r="H21" s="50">
        <f aca="true" t="shared" si="1" ref="H21:H22">G21-F21</f>
        <v>2446.2178052700037</v>
      </c>
      <c r="I21" s="50">
        <f aca="true" t="shared" si="2" ref="I21:I22">G21-E21</f>
        <v>9294.491648590003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22" s="18" customFormat="1" ht="13.5" customHeight="1">
      <c r="A22" s="22" t="s">
        <v>84</v>
      </c>
      <c r="B22" s="198">
        <v>143142.99196366</v>
      </c>
      <c r="C22" s="198">
        <v>146836.38384811</v>
      </c>
      <c r="D22" s="198">
        <v>151811.17223087998</v>
      </c>
      <c r="E22" s="198">
        <v>164017.43679247</v>
      </c>
      <c r="F22" s="198">
        <v>175844.93255982</v>
      </c>
      <c r="G22" s="198">
        <v>179984.55139721002</v>
      </c>
      <c r="H22" s="50">
        <f t="shared" si="1"/>
        <v>4139.618837390008</v>
      </c>
      <c r="I22" s="50">
        <f t="shared" si="2"/>
        <v>15967.114604740025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22" s="18" customFormat="1" ht="13.5" customHeight="1">
      <c r="A23" s="44" t="s">
        <v>85</v>
      </c>
      <c r="B23" s="59">
        <v>30.033926594994558</v>
      </c>
      <c r="C23" s="59">
        <v>31.57816098766238</v>
      </c>
      <c r="D23" s="59">
        <v>31.904670800611523</v>
      </c>
      <c r="E23" s="59">
        <v>32.231811294621416</v>
      </c>
      <c r="F23" s="59">
        <v>34.30411222154066</v>
      </c>
      <c r="G23" s="59">
        <v>34.28653567156154</v>
      </c>
      <c r="H23" s="50"/>
      <c r="I23" s="5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1:24" s="18" customFormat="1" ht="6" customHeight="1">
      <c r="A24" s="44"/>
      <c r="B24" s="59"/>
      <c r="C24" s="59"/>
      <c r="D24" s="59"/>
      <c r="E24" s="59"/>
      <c r="F24" s="59"/>
      <c r="G24" s="59"/>
      <c r="H24" s="59"/>
      <c r="I24" s="59"/>
      <c r="J24" s="58"/>
      <c r="K24" s="58"/>
      <c r="L24" s="58"/>
      <c r="M24" s="58"/>
      <c r="N24" s="58"/>
      <c r="O24" s="58"/>
      <c r="P24" s="58"/>
      <c r="Q24" s="20"/>
      <c r="R24" s="20"/>
      <c r="S24" s="20"/>
      <c r="T24" s="20"/>
      <c r="U24" s="20"/>
      <c r="V24" s="20"/>
      <c r="W24" s="20"/>
      <c r="X24" s="20"/>
    </row>
    <row r="25" spans="1:24" s="18" customFormat="1" ht="15" customHeight="1">
      <c r="A25" s="77" t="s">
        <v>86</v>
      </c>
      <c r="B25" s="44"/>
      <c r="C25" s="44"/>
      <c r="D25" s="44"/>
      <c r="E25" s="44"/>
      <c r="F25" s="44"/>
      <c r="G25" s="44"/>
      <c r="H25" s="44"/>
      <c r="I25" s="44"/>
      <c r="J25" s="44"/>
      <c r="K25" s="99"/>
      <c r="L25" s="99"/>
      <c r="M25" s="99"/>
      <c r="N25" s="99"/>
      <c r="O25" s="99"/>
      <c r="P25" s="99"/>
      <c r="Q25" s="20"/>
      <c r="R25" s="20"/>
      <c r="S25" s="20"/>
      <c r="T25" s="20"/>
      <c r="U25" s="20"/>
      <c r="V25" s="20"/>
      <c r="W25" s="20"/>
      <c r="X25" s="20"/>
    </row>
    <row r="26" spans="2:11" ht="15.75" customHeight="1">
      <c r="B26" s="18"/>
      <c r="C26" s="18"/>
      <c r="D26" s="18"/>
      <c r="E26" s="96"/>
      <c r="F26" s="97"/>
      <c r="G26" s="97"/>
      <c r="H26" s="14"/>
      <c r="I26" s="65"/>
      <c r="K26" s="60"/>
    </row>
    <row r="27" spans="1:8" s="26" customFormat="1" ht="15" customHeight="1">
      <c r="A27" s="25" t="s">
        <v>87</v>
      </c>
      <c r="B27" s="29"/>
      <c r="C27" s="30"/>
      <c r="D27" s="30"/>
      <c r="E27" s="30"/>
      <c r="F27" s="34"/>
      <c r="G27" s="34"/>
      <c r="H27" s="35"/>
    </row>
    <row r="28" spans="1:8" s="26" customFormat="1" ht="12.75" customHeight="1">
      <c r="A28" s="28" t="s">
        <v>88</v>
      </c>
      <c r="B28" s="29"/>
      <c r="C28" s="30"/>
      <c r="D28" s="30"/>
      <c r="E28" s="30"/>
      <c r="F28" s="34"/>
      <c r="G28" s="34"/>
      <c r="H28" s="35"/>
    </row>
    <row r="29" spans="1:22" s="26" customFormat="1" ht="31.5">
      <c r="A29" s="40"/>
      <c r="B29" s="93" t="s">
        <v>99</v>
      </c>
      <c r="C29" s="39">
        <v>42522</v>
      </c>
      <c r="D29" s="39">
        <v>42552</v>
      </c>
      <c r="E29" s="93" t="s">
        <v>110</v>
      </c>
      <c r="F29" s="39">
        <v>42887</v>
      </c>
      <c r="G29" s="39">
        <v>42917</v>
      </c>
      <c r="H29" s="42" t="s">
        <v>2</v>
      </c>
      <c r="I29" s="42" t="s">
        <v>30</v>
      </c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spans="1:22" s="27" customFormat="1" ht="26.25" customHeight="1">
      <c r="A30" s="22" t="s">
        <v>89</v>
      </c>
      <c r="B30" s="204">
        <v>1778.26210273</v>
      </c>
      <c r="C30" s="204">
        <v>2003.27367259</v>
      </c>
      <c r="D30" s="204">
        <v>1994.8812731899995</v>
      </c>
      <c r="E30" s="204">
        <v>1969.13229238</v>
      </c>
      <c r="F30" s="204">
        <v>2029.0451703100002</v>
      </c>
      <c r="G30" s="204">
        <v>2061.69600327</v>
      </c>
      <c r="H30" s="50">
        <f>G30-F30</f>
        <v>32.65083295999966</v>
      </c>
      <c r="I30" s="50">
        <f>G30-E30</f>
        <v>92.56371088999981</v>
      </c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</row>
    <row r="32" spans="1:2" s="2" customFormat="1" ht="15.75" customHeight="1">
      <c r="A32" s="32" t="s">
        <v>90</v>
      </c>
      <c r="B32" s="1"/>
    </row>
    <row r="33" spans="2:4" s="2" customFormat="1" ht="12.75" customHeight="1">
      <c r="B33" s="12"/>
      <c r="C33" s="12"/>
      <c r="D33" s="12"/>
    </row>
    <row r="34" spans="1:22" s="2" customFormat="1" ht="31.5">
      <c r="A34" s="43"/>
      <c r="B34" s="93" t="s">
        <v>99</v>
      </c>
      <c r="C34" s="39">
        <v>42551</v>
      </c>
      <c r="D34" s="39">
        <v>42582</v>
      </c>
      <c r="E34" s="93" t="s">
        <v>110</v>
      </c>
      <c r="F34" s="39">
        <v>42916</v>
      </c>
      <c r="G34" s="39">
        <v>42947</v>
      </c>
      <c r="H34" s="42" t="s">
        <v>2</v>
      </c>
      <c r="I34" s="42" t="s">
        <v>30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</row>
    <row r="35" spans="1:24" s="2" customFormat="1" ht="26.25" customHeight="1">
      <c r="A35" s="3" t="s">
        <v>91</v>
      </c>
      <c r="B35" s="61">
        <v>75.8993</v>
      </c>
      <c r="C35" s="62">
        <v>67.486</v>
      </c>
      <c r="D35" s="62">
        <v>67.9699</v>
      </c>
      <c r="E35" s="61">
        <v>69.2301</v>
      </c>
      <c r="F35" s="62">
        <v>69.1367</v>
      </c>
      <c r="G35" s="62">
        <v>68.65</v>
      </c>
      <c r="H35" s="50">
        <f>G35-F35</f>
        <v>-0.486699999999999</v>
      </c>
      <c r="I35" s="50">
        <f>G35-E35</f>
        <v>-0.5800999999999874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7"/>
      <c r="X35" s="7"/>
    </row>
    <row r="36" spans="1:24" s="2" customFormat="1" ht="26.25" customHeight="1">
      <c r="A36" s="3" t="s">
        <v>92</v>
      </c>
      <c r="B36" s="61">
        <v>75.8969</v>
      </c>
      <c r="C36" s="61">
        <v>67.4653</v>
      </c>
      <c r="D36" s="61">
        <v>67.9699</v>
      </c>
      <c r="E36" s="61">
        <v>69.2301</v>
      </c>
      <c r="F36" s="61">
        <v>69.23333333333333</v>
      </c>
      <c r="G36" s="61">
        <v>68.6513888888889</v>
      </c>
      <c r="H36" s="50">
        <f>G36-F36</f>
        <v>-0.5819444444444315</v>
      </c>
      <c r="I36" s="50">
        <f>G36-E36</f>
        <v>-0.5787111111110903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7"/>
      <c r="X36" s="7"/>
    </row>
    <row r="37" spans="1:24" s="2" customFormat="1" ht="26.25" customHeight="1">
      <c r="A37" s="206" t="s">
        <v>93</v>
      </c>
      <c r="B37" s="61">
        <v>1.086</v>
      </c>
      <c r="C37" s="61">
        <v>1.1104</v>
      </c>
      <c r="D37" s="61">
        <v>1.117</v>
      </c>
      <c r="E37" s="61">
        <v>1.0513</v>
      </c>
      <c r="F37" s="61">
        <v>1.1423</v>
      </c>
      <c r="G37" s="61">
        <v>1.184</v>
      </c>
      <c r="H37" s="50">
        <f>G37-F37</f>
        <v>0.04169999999999985</v>
      </c>
      <c r="I37" s="50">
        <f>G37-E37</f>
        <v>0.13270000000000004</v>
      </c>
      <c r="J37" s="61"/>
      <c r="K37" s="61"/>
      <c r="L37" s="61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7"/>
      <c r="X37" s="7"/>
    </row>
    <row r="38" spans="1:24" s="2" customFormat="1" ht="26.25" customHeight="1">
      <c r="A38" s="3" t="s">
        <v>94</v>
      </c>
      <c r="B38" s="61"/>
      <c r="C38" s="61"/>
      <c r="D38" s="61"/>
      <c r="E38" s="61"/>
      <c r="F38" s="61"/>
      <c r="G38" s="61"/>
      <c r="H38" s="50"/>
      <c r="I38" s="5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7"/>
      <c r="X38" s="7"/>
    </row>
    <row r="39" spans="1:24" s="2" customFormat="1" ht="13.5" customHeight="1">
      <c r="A39" s="45" t="s">
        <v>95</v>
      </c>
      <c r="B39" s="61">
        <v>75.9737</v>
      </c>
      <c r="C39" s="61">
        <v>67.42547663172216</v>
      </c>
      <c r="D39" s="61">
        <v>68.05941124867518</v>
      </c>
      <c r="E39" s="61">
        <v>69.24457518999081</v>
      </c>
      <c r="F39" s="61">
        <v>69.2604638342233</v>
      </c>
      <c r="G39" s="61">
        <v>68.76034062471035</v>
      </c>
      <c r="H39" s="50">
        <f>G39-F39</f>
        <v>-0.5001232095129495</v>
      </c>
      <c r="I39" s="50">
        <f>G39-E39</f>
        <v>-0.4842345652804596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7"/>
      <c r="X39" s="7"/>
    </row>
    <row r="40" spans="1:24" s="2" customFormat="1" ht="13.5" customHeight="1">
      <c r="A40" s="45" t="s">
        <v>96</v>
      </c>
      <c r="B40" s="61">
        <v>82.8511</v>
      </c>
      <c r="C40" s="61">
        <v>74.98205977192292</v>
      </c>
      <c r="D40" s="61">
        <v>75.25299366250748</v>
      </c>
      <c r="E40" s="61">
        <v>72.8165573598008</v>
      </c>
      <c r="F40" s="61">
        <v>79.24926192105484</v>
      </c>
      <c r="G40" s="61">
        <v>80.38230206254158</v>
      </c>
      <c r="H40" s="50">
        <f>G40-F40</f>
        <v>1.1330401414867453</v>
      </c>
      <c r="I40" s="50">
        <f>G40-E40</f>
        <v>7.565744702740787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7"/>
      <c r="X40" s="7"/>
    </row>
    <row r="41" spans="1:24" s="2" customFormat="1" ht="13.5" customHeight="1">
      <c r="A41" s="45" t="s">
        <v>97</v>
      </c>
      <c r="B41" s="61">
        <v>1.0381</v>
      </c>
      <c r="C41" s="61">
        <v>1.0522507737016153</v>
      </c>
      <c r="D41" s="61">
        <v>1.0204828371211998</v>
      </c>
      <c r="E41" s="61">
        <v>1.1401834900824734</v>
      </c>
      <c r="F41" s="61">
        <v>1.1695681478593538</v>
      </c>
      <c r="G41" s="61">
        <v>1.147225126140769</v>
      </c>
      <c r="H41" s="50">
        <f>G41-F41</f>
        <v>-0.02234302171858471</v>
      </c>
      <c r="I41" s="50">
        <f>G41-E41</f>
        <v>0.007041636058295664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7"/>
      <c r="X41" s="7"/>
    </row>
    <row r="42" spans="1:24" s="2" customFormat="1" ht="13.5" customHeight="1">
      <c r="A42" s="45" t="s">
        <v>98</v>
      </c>
      <c r="B42" s="61">
        <v>0.2241</v>
      </c>
      <c r="C42" s="61">
        <v>0.2016180555950618</v>
      </c>
      <c r="D42" s="61">
        <v>0.1945462662863745</v>
      </c>
      <c r="E42" s="61">
        <v>0.20922880714048198</v>
      </c>
      <c r="F42" s="61">
        <v>0.21512734898927066</v>
      </c>
      <c r="G42" s="61">
        <v>0.2099896820277075</v>
      </c>
      <c r="H42" s="50">
        <f>G42-F42</f>
        <v>-0.005137666961563148</v>
      </c>
      <c r="I42" s="50">
        <f>G42-E42</f>
        <v>0.0007608748872255378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8"/>
      <c r="X42" s="8"/>
    </row>
    <row r="43" spans="6:7" ht="12.75">
      <c r="F43" s="14"/>
      <c r="G43" s="14"/>
    </row>
    <row r="44" spans="3:5" ht="12.75">
      <c r="C44" s="64"/>
      <c r="D44" s="64"/>
      <c r="E44" s="64"/>
    </row>
    <row r="45" spans="3:7" ht="12.75">
      <c r="C45" s="64"/>
      <c r="D45" s="64"/>
      <c r="E45" s="64"/>
      <c r="G45" s="79"/>
    </row>
    <row r="46" spans="3:7" ht="12.75">
      <c r="C46" s="64"/>
      <c r="D46" s="64"/>
      <c r="E46" s="64"/>
      <c r="G46" s="79"/>
    </row>
    <row r="47" spans="3:7" ht="15.75">
      <c r="C47" s="64"/>
      <c r="D47" s="64"/>
      <c r="E47" s="64"/>
      <c r="G47" s="81"/>
    </row>
    <row r="48" ht="15.75">
      <c r="G48" s="81"/>
    </row>
    <row r="49" ht="15.75">
      <c r="G49" s="81"/>
    </row>
    <row r="50" ht="15.75">
      <c r="G50" s="81"/>
    </row>
  </sheetData>
  <mergeCells count="2">
    <mergeCell ref="A2:J2"/>
    <mergeCell ref="A1:J1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workbookViewId="0" topLeftCell="A1">
      <selection activeCell="J43" sqref="J43"/>
    </sheetView>
  </sheetViews>
  <sheetFormatPr defaultColWidth="9.125" defaultRowHeight="12.75"/>
  <cols>
    <col min="1" max="1" width="24.375" style="165" customWidth="1"/>
    <col min="2" max="2" width="10.75390625" style="165" customWidth="1"/>
    <col min="3" max="4" width="11.125" style="165" customWidth="1"/>
    <col min="5" max="6" width="10.75390625" style="165" customWidth="1"/>
    <col min="7" max="7" width="11.375" style="165" customWidth="1"/>
    <col min="8" max="8" width="10.75390625" style="165" customWidth="1"/>
    <col min="9" max="9" width="9.875" style="165" customWidth="1"/>
    <col min="10" max="10" width="8.375" style="165" customWidth="1"/>
    <col min="11" max="11" width="13.125" style="165" customWidth="1"/>
    <col min="12" max="16384" width="9.125" style="165" customWidth="1"/>
  </cols>
  <sheetData>
    <row r="1" spans="1:2" ht="15" customHeight="1">
      <c r="A1" s="31" t="s">
        <v>59</v>
      </c>
      <c r="B1" s="164"/>
    </row>
    <row r="2" spans="1:7" s="167" customFormat="1" ht="12.75" customHeight="1">
      <c r="A2" s="166" t="s">
        <v>60</v>
      </c>
      <c r="B2" s="166"/>
      <c r="C2" s="147"/>
      <c r="D2" s="147"/>
      <c r="E2" s="147"/>
      <c r="F2" s="147"/>
      <c r="G2" s="147"/>
    </row>
    <row r="3" spans="1:10" ht="26.25" customHeight="1">
      <c r="A3" s="100"/>
      <c r="B3" s="101" t="s">
        <v>110</v>
      </c>
      <c r="C3" s="150" t="s">
        <v>115</v>
      </c>
      <c r="D3" s="150" t="s">
        <v>114</v>
      </c>
      <c r="E3" s="150">
        <v>42887</v>
      </c>
      <c r="F3" s="150">
        <v>42917</v>
      </c>
      <c r="G3" s="103" t="s">
        <v>2</v>
      </c>
      <c r="H3" s="103" t="s">
        <v>3</v>
      </c>
      <c r="J3" s="168"/>
    </row>
    <row r="4" spans="1:12" ht="13.5" customHeight="1">
      <c r="A4" s="169" t="s">
        <v>61</v>
      </c>
      <c r="B4" s="136">
        <f aca="true" t="shared" si="0" ref="B4">B7+B6</f>
        <v>354.605</v>
      </c>
      <c r="C4" s="136">
        <f>C7+C6</f>
        <v>274.615</v>
      </c>
      <c r="D4" s="136">
        <f>D7+D6</f>
        <v>74.21000000000001</v>
      </c>
      <c r="E4" s="136">
        <v>0</v>
      </c>
      <c r="F4" s="136">
        <f>F7+F6</f>
        <v>40.400000000000006</v>
      </c>
      <c r="G4" s="106">
        <f>F4-E4</f>
        <v>40.400000000000006</v>
      </c>
      <c r="H4" s="106">
        <f>D4-C4</f>
        <v>-200.405</v>
      </c>
      <c r="I4" s="170"/>
      <c r="K4" s="171"/>
      <c r="L4" s="171"/>
    </row>
    <row r="5" spans="1:12" ht="13.5" customHeight="1">
      <c r="A5" s="172" t="s">
        <v>62</v>
      </c>
      <c r="B5" s="173">
        <f>B6-B7</f>
        <v>29.13499999999999</v>
      </c>
      <c r="C5" s="173">
        <f>C6-C7</f>
        <v>62.02499999999999</v>
      </c>
      <c r="D5" s="196">
        <f>D6-D7</f>
        <v>-5.289999999999999</v>
      </c>
      <c r="E5" s="137">
        <v>0</v>
      </c>
      <c r="F5" s="201">
        <f>F6-F7</f>
        <v>-3.8000000000000007</v>
      </c>
      <c r="G5" s="106">
        <f>F5-E5</f>
        <v>-3.8000000000000007</v>
      </c>
      <c r="H5" s="106">
        <f>D5-C5</f>
        <v>-67.315</v>
      </c>
      <c r="I5" s="173"/>
      <c r="J5" s="174"/>
      <c r="K5" s="171"/>
      <c r="L5" s="171"/>
    </row>
    <row r="6" spans="1:12" ht="13.5" customHeight="1">
      <c r="A6" s="175" t="s">
        <v>16</v>
      </c>
      <c r="B6" s="137">
        <v>191.87</v>
      </c>
      <c r="C6" s="137">
        <v>168.32</v>
      </c>
      <c r="D6" s="137">
        <v>34.46</v>
      </c>
      <c r="E6" s="137">
        <v>0</v>
      </c>
      <c r="F6" s="137">
        <v>18.3</v>
      </c>
      <c r="G6" s="106">
        <f>F6-E6</f>
        <v>18.3</v>
      </c>
      <c r="H6" s="106">
        <f>D6-C6</f>
        <v>-133.85999999999999</v>
      </c>
      <c r="I6" s="176"/>
      <c r="K6" s="171"/>
      <c r="L6" s="171"/>
    </row>
    <row r="7" spans="1:12" ht="13.5" customHeight="1">
      <c r="A7" s="175" t="s">
        <v>17</v>
      </c>
      <c r="B7" s="137">
        <v>162.735</v>
      </c>
      <c r="C7" s="137">
        <v>106.295</v>
      </c>
      <c r="D7" s="137">
        <v>39.75</v>
      </c>
      <c r="E7" s="137">
        <v>0</v>
      </c>
      <c r="F7" s="137">
        <v>22.1</v>
      </c>
      <c r="G7" s="106">
        <f>F7-E7</f>
        <v>22.1</v>
      </c>
      <c r="H7" s="106">
        <f>D7-C7</f>
        <v>-66.545</v>
      </c>
      <c r="I7" s="176"/>
      <c r="K7" s="171"/>
      <c r="L7" s="171"/>
    </row>
    <row r="8" spans="1:12" ht="13.5" customHeight="1">
      <c r="A8" s="172" t="s">
        <v>63</v>
      </c>
      <c r="B8" s="176" t="s">
        <v>1</v>
      </c>
      <c r="C8" s="176" t="s">
        <v>1</v>
      </c>
      <c r="D8" s="176" t="s">
        <v>1</v>
      </c>
      <c r="E8" s="176" t="s">
        <v>1</v>
      </c>
      <c r="F8" s="176" t="s">
        <v>1</v>
      </c>
      <c r="G8" s="106" t="s">
        <v>1</v>
      </c>
      <c r="H8" s="106" t="s">
        <v>1</v>
      </c>
      <c r="I8" s="176"/>
      <c r="J8" s="176"/>
      <c r="K8" s="171"/>
      <c r="L8" s="171"/>
    </row>
    <row r="9" spans="1:13" ht="13.5" customHeight="1">
      <c r="A9" s="172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1"/>
      <c r="M9" s="171"/>
    </row>
    <row r="10" spans="1:12" s="144" customFormat="1" ht="15" customHeight="1">
      <c r="A10" s="142" t="s">
        <v>64</v>
      </c>
      <c r="B10" s="143"/>
      <c r="K10" s="177"/>
      <c r="L10" s="177"/>
    </row>
    <row r="11" spans="1:12" s="167" customFormat="1" ht="12.75" customHeight="1">
      <c r="A11" s="166" t="s">
        <v>0</v>
      </c>
      <c r="B11" s="166"/>
      <c r="C11" s="147"/>
      <c r="D11" s="147"/>
      <c r="E11" s="147"/>
      <c r="F11" s="147"/>
      <c r="G11" s="147"/>
      <c r="J11" s="144"/>
      <c r="K11" s="171"/>
      <c r="L11" s="171"/>
    </row>
    <row r="12" spans="1:12" ht="26.25" customHeight="1">
      <c r="A12" s="100"/>
      <c r="B12" s="101" t="s">
        <v>110</v>
      </c>
      <c r="C12" s="150" t="s">
        <v>115</v>
      </c>
      <c r="D12" s="150" t="s">
        <v>114</v>
      </c>
      <c r="E12" s="150">
        <v>42887</v>
      </c>
      <c r="F12" s="150">
        <v>42917</v>
      </c>
      <c r="G12" s="178" t="s">
        <v>2</v>
      </c>
      <c r="H12" s="178" t="s">
        <v>3</v>
      </c>
      <c r="K12" s="171"/>
      <c r="L12" s="171"/>
    </row>
    <row r="13" spans="1:12" ht="12.75" customHeight="1">
      <c r="A13" s="169" t="s">
        <v>14</v>
      </c>
      <c r="B13" s="170">
        <v>1989959.4146364199</v>
      </c>
      <c r="C13" s="170">
        <v>924029.53463642</v>
      </c>
      <c r="D13" s="170">
        <v>1385579.63989319</v>
      </c>
      <c r="E13" s="170">
        <v>183763.96</v>
      </c>
      <c r="F13" s="170">
        <v>136572.48</v>
      </c>
      <c r="G13" s="179">
        <f>F13-E13</f>
        <v>-47191.47999999998</v>
      </c>
      <c r="H13" s="179">
        <f>+D13-C13</f>
        <v>461550.10525677004</v>
      </c>
      <c r="I13" s="180"/>
      <c r="J13" s="144"/>
      <c r="K13" s="171"/>
      <c r="L13" s="171"/>
    </row>
    <row r="14" spans="1:10" ht="12.75" customHeight="1">
      <c r="A14" s="172" t="s">
        <v>27</v>
      </c>
      <c r="B14" s="137" t="s">
        <v>1</v>
      </c>
      <c r="C14" s="137" t="s">
        <v>1</v>
      </c>
      <c r="D14" s="137" t="s">
        <v>1</v>
      </c>
      <c r="E14" s="137" t="s">
        <v>1</v>
      </c>
      <c r="F14" s="137" t="s">
        <v>1</v>
      </c>
      <c r="G14" s="179" t="s">
        <v>1</v>
      </c>
      <c r="H14" s="179" t="s">
        <v>1</v>
      </c>
      <c r="I14" s="181"/>
      <c r="J14" s="144"/>
    </row>
    <row r="15" spans="1:10" ht="12.75" customHeight="1">
      <c r="A15" s="175" t="s">
        <v>16</v>
      </c>
      <c r="B15" s="137" t="s">
        <v>1</v>
      </c>
      <c r="C15" s="137" t="s">
        <v>1</v>
      </c>
      <c r="D15" s="137" t="s">
        <v>1</v>
      </c>
      <c r="E15" s="137" t="s">
        <v>1</v>
      </c>
      <c r="F15" s="137" t="s">
        <v>1</v>
      </c>
      <c r="G15" s="179" t="s">
        <v>1</v>
      </c>
      <c r="H15" s="179" t="s">
        <v>1</v>
      </c>
      <c r="I15" s="181"/>
      <c r="J15" s="144"/>
    </row>
    <row r="16" spans="1:10" ht="12.75" customHeight="1">
      <c r="A16" s="175" t="s">
        <v>17</v>
      </c>
      <c r="B16" s="137" t="s">
        <v>1</v>
      </c>
      <c r="C16" s="137" t="s">
        <v>1</v>
      </c>
      <c r="D16" s="137" t="s">
        <v>1</v>
      </c>
      <c r="E16" s="137" t="s">
        <v>1</v>
      </c>
      <c r="F16" s="137" t="s">
        <v>1</v>
      </c>
      <c r="G16" s="179" t="s">
        <v>1</v>
      </c>
      <c r="H16" s="179" t="s">
        <v>1</v>
      </c>
      <c r="I16" s="181"/>
      <c r="J16" s="144"/>
    </row>
    <row r="17" spans="1:10" ht="12.75" customHeight="1">
      <c r="A17" s="172" t="s">
        <v>53</v>
      </c>
      <c r="B17" s="176" t="s">
        <v>1</v>
      </c>
      <c r="C17" s="176" t="s">
        <v>1</v>
      </c>
      <c r="D17" s="176" t="s">
        <v>1</v>
      </c>
      <c r="E17" s="137" t="s">
        <v>1</v>
      </c>
      <c r="F17" s="137" t="s">
        <v>1</v>
      </c>
      <c r="G17" s="179" t="s">
        <v>1</v>
      </c>
      <c r="H17" s="179" t="s">
        <v>1</v>
      </c>
      <c r="I17" s="181"/>
      <c r="J17" s="144"/>
    </row>
    <row r="18" spans="1:10" ht="12.75" customHeight="1">
      <c r="A18" s="172" t="s">
        <v>26</v>
      </c>
      <c r="B18" s="176">
        <v>2045.5746364200002</v>
      </c>
      <c r="C18" s="176">
        <v>2045.5746364200002</v>
      </c>
      <c r="D18" s="176">
        <v>50</v>
      </c>
      <c r="E18" s="176" t="s">
        <v>1</v>
      </c>
      <c r="F18" s="176" t="s">
        <v>1</v>
      </c>
      <c r="G18" s="179" t="s">
        <v>1</v>
      </c>
      <c r="H18" s="179">
        <f>+D18-C18</f>
        <v>-1995.5746364200002</v>
      </c>
      <c r="I18" s="182"/>
      <c r="J18" s="44"/>
    </row>
    <row r="19" spans="1:10" ht="12.75" customHeight="1">
      <c r="A19" s="172" t="s">
        <v>56</v>
      </c>
      <c r="B19" s="176">
        <v>1440</v>
      </c>
      <c r="C19" s="176">
        <v>1070</v>
      </c>
      <c r="D19" s="176">
        <v>4810</v>
      </c>
      <c r="E19" s="176">
        <v>740</v>
      </c>
      <c r="F19" s="176" t="s">
        <v>1</v>
      </c>
      <c r="G19" s="179">
        <f>-E19</f>
        <v>-740</v>
      </c>
      <c r="H19" s="179">
        <f>+D19-C19</f>
        <v>3740</v>
      </c>
      <c r="I19" s="182"/>
      <c r="J19" s="144"/>
    </row>
    <row r="20" spans="1:10" ht="12.75" customHeight="1">
      <c r="A20" s="130" t="s">
        <v>58</v>
      </c>
      <c r="B20" s="176">
        <v>1986473.8399999999</v>
      </c>
      <c r="C20" s="176">
        <v>920913.96</v>
      </c>
      <c r="D20" s="176">
        <v>1380719.63989319</v>
      </c>
      <c r="E20" s="176">
        <v>183023.96</v>
      </c>
      <c r="F20" s="176">
        <v>136572.48</v>
      </c>
      <c r="G20" s="179">
        <f>F20-E20</f>
        <v>-46451.47999999998</v>
      </c>
      <c r="H20" s="179">
        <f>+D20-C20</f>
        <v>459805.67989319004</v>
      </c>
      <c r="I20" s="181"/>
      <c r="J20" s="144"/>
    </row>
    <row r="21" spans="1:10" ht="25.5" customHeight="1">
      <c r="A21" s="130" t="s">
        <v>52</v>
      </c>
      <c r="B21" s="137" t="s">
        <v>1</v>
      </c>
      <c r="C21" s="137" t="s">
        <v>1</v>
      </c>
      <c r="D21" s="137" t="s">
        <v>1</v>
      </c>
      <c r="E21" s="137" t="s">
        <v>1</v>
      </c>
      <c r="F21" s="137" t="s">
        <v>1</v>
      </c>
      <c r="G21" s="179" t="s">
        <v>1</v>
      </c>
      <c r="H21" s="179" t="s">
        <v>1</v>
      </c>
      <c r="I21" s="148"/>
      <c r="J21" s="44"/>
    </row>
    <row r="22" spans="1:10" ht="12.75" customHeight="1">
      <c r="A22" s="124" t="s">
        <v>25</v>
      </c>
      <c r="B22" s="137"/>
      <c r="C22" s="137"/>
      <c r="D22" s="137" t="s">
        <v>1</v>
      </c>
      <c r="E22" s="137"/>
      <c r="F22" s="137"/>
      <c r="G22" s="179"/>
      <c r="H22" s="179"/>
      <c r="I22" s="167"/>
      <c r="J22" s="44"/>
    </row>
    <row r="23" spans="1:10" ht="12.75" customHeight="1">
      <c r="A23" s="130" t="s">
        <v>28</v>
      </c>
      <c r="B23" s="183" t="s">
        <v>1</v>
      </c>
      <c r="C23" s="183" t="s">
        <v>1</v>
      </c>
      <c r="D23" s="137" t="s">
        <v>1</v>
      </c>
      <c r="E23" s="183" t="s">
        <v>1</v>
      </c>
      <c r="F23" s="183" t="s">
        <v>1</v>
      </c>
      <c r="G23" s="205" t="s">
        <v>1</v>
      </c>
      <c r="H23" s="205" t="s">
        <v>1</v>
      </c>
      <c r="I23" s="184"/>
      <c r="J23" s="44"/>
    </row>
    <row r="24" spans="1:10" ht="12.75" customHeight="1">
      <c r="A24" s="130" t="s">
        <v>15</v>
      </c>
      <c r="B24" s="183" t="s">
        <v>1</v>
      </c>
      <c r="C24" s="183" t="s">
        <v>1</v>
      </c>
      <c r="D24" s="137" t="s">
        <v>1</v>
      </c>
      <c r="E24" s="183" t="s">
        <v>1</v>
      </c>
      <c r="F24" s="183" t="s">
        <v>1</v>
      </c>
      <c r="G24" s="205" t="s">
        <v>1</v>
      </c>
      <c r="H24" s="205" t="s">
        <v>1</v>
      </c>
      <c r="I24" s="185"/>
      <c r="J24" s="186"/>
    </row>
    <row r="25" spans="1:10" ht="26.25" customHeight="1">
      <c r="A25" s="130" t="s">
        <v>26</v>
      </c>
      <c r="B25" s="183">
        <v>12</v>
      </c>
      <c r="C25" s="183">
        <v>12</v>
      </c>
      <c r="D25" s="137">
        <v>6.25</v>
      </c>
      <c r="E25" s="183" t="s">
        <v>1</v>
      </c>
      <c r="F25" s="183" t="s">
        <v>1</v>
      </c>
      <c r="G25" s="179" t="s">
        <v>1</v>
      </c>
      <c r="H25" s="179">
        <f>+D25-C25</f>
        <v>-5.75</v>
      </c>
      <c r="I25" s="185"/>
      <c r="J25" s="186"/>
    </row>
    <row r="26" spans="1:10" ht="12.75">
      <c r="A26" s="130" t="s">
        <v>55</v>
      </c>
      <c r="B26" s="183">
        <v>8.72549886334933</v>
      </c>
      <c r="C26" s="183">
        <v>10.14018691588785</v>
      </c>
      <c r="D26" s="183">
        <v>5.033679833679834</v>
      </c>
      <c r="E26" s="183">
        <v>5</v>
      </c>
      <c r="F26" s="183" t="s">
        <v>1</v>
      </c>
      <c r="G26" s="179">
        <f>-E26</f>
        <v>-5</v>
      </c>
      <c r="H26" s="179">
        <f>+D26-C26</f>
        <v>-5.106507082208017</v>
      </c>
      <c r="I26" s="185"/>
      <c r="J26" s="144"/>
    </row>
    <row r="27" spans="1:12" ht="12.75">
      <c r="A27" s="130" t="s">
        <v>58</v>
      </c>
      <c r="B27" s="183">
        <v>1.1876061921197223</v>
      </c>
      <c r="C27" s="183">
        <v>1.173338093387139</v>
      </c>
      <c r="D27" s="183">
        <v>0.25</v>
      </c>
      <c r="E27" s="183">
        <v>0.25</v>
      </c>
      <c r="F27" s="183">
        <v>0.25</v>
      </c>
      <c r="G27" s="179">
        <f>F27-E27</f>
        <v>0</v>
      </c>
      <c r="H27" s="179">
        <f>+D27-C27</f>
        <v>-0.9233380933871389</v>
      </c>
      <c r="I27" s="185"/>
      <c r="J27" s="144"/>
      <c r="K27" s="167"/>
      <c r="L27" s="167"/>
    </row>
    <row r="28" spans="1:4" ht="12" customHeight="1">
      <c r="A28" s="187" t="s">
        <v>57</v>
      </c>
      <c r="D28" s="183"/>
    </row>
    <row r="29" spans="1:4" ht="15" customHeight="1">
      <c r="A29" s="187"/>
      <c r="D29" s="183"/>
    </row>
    <row r="30" spans="1:2" ht="15" customHeight="1">
      <c r="A30" s="31" t="s">
        <v>65</v>
      </c>
      <c r="B30" s="164"/>
    </row>
    <row r="31" spans="1:9" s="167" customFormat="1" ht="12.75" customHeight="1">
      <c r="A31" s="146" t="s">
        <v>0</v>
      </c>
      <c r="B31" s="146"/>
      <c r="C31" s="147"/>
      <c r="D31" s="144"/>
      <c r="E31" s="147"/>
      <c r="F31" s="147"/>
      <c r="G31" s="147"/>
      <c r="H31" s="148"/>
      <c r="I31" s="144"/>
    </row>
    <row r="32" spans="1:10" ht="26.25" customHeight="1">
      <c r="A32" s="100"/>
      <c r="B32" s="101" t="s">
        <v>110</v>
      </c>
      <c r="C32" s="150" t="s">
        <v>115</v>
      </c>
      <c r="D32" s="150" t="s">
        <v>114</v>
      </c>
      <c r="E32" s="150">
        <v>42887</v>
      </c>
      <c r="F32" s="150">
        <v>42917</v>
      </c>
      <c r="G32" s="103" t="s">
        <v>2</v>
      </c>
      <c r="H32" s="103" t="s">
        <v>3</v>
      </c>
      <c r="I32" s="144"/>
      <c r="J32" s="167"/>
    </row>
    <row r="33" spans="1:9" ht="23.25" customHeight="1">
      <c r="A33" s="124" t="s">
        <v>8</v>
      </c>
      <c r="B33" s="71">
        <f>SUM(B34:B36)</f>
        <v>116000</v>
      </c>
      <c r="C33" s="71">
        <v>68000</v>
      </c>
      <c r="D33" s="71">
        <f aca="true" t="shared" si="1" ref="D33:F33">SUM(D34:D36)</f>
        <v>68500</v>
      </c>
      <c r="E33" s="71">
        <f t="shared" si="1"/>
        <v>8500</v>
      </c>
      <c r="F33" s="71">
        <f t="shared" si="1"/>
        <v>5000</v>
      </c>
      <c r="G33" s="106">
        <f>F33-E33</f>
        <v>-3500</v>
      </c>
      <c r="H33" s="106">
        <f>D33-C33</f>
        <v>500</v>
      </c>
      <c r="I33" s="144"/>
    </row>
    <row r="34" spans="1:9" ht="12.75" customHeight="1">
      <c r="A34" s="188" t="s">
        <v>21</v>
      </c>
      <c r="B34" s="157">
        <v>108000</v>
      </c>
      <c r="C34" s="157">
        <v>64000</v>
      </c>
      <c r="D34" s="157">
        <f>42500+F34</f>
        <v>45000</v>
      </c>
      <c r="E34" s="157">
        <v>5000</v>
      </c>
      <c r="F34" s="157">
        <v>2500</v>
      </c>
      <c r="G34" s="106">
        <f>F34-E34</f>
        <v>-2500</v>
      </c>
      <c r="H34" s="106">
        <f>D34-C34</f>
        <v>-19000</v>
      </c>
      <c r="I34" s="144"/>
    </row>
    <row r="35" spans="1:11" ht="12.75" customHeight="1">
      <c r="A35" s="188" t="s">
        <v>22</v>
      </c>
      <c r="B35" s="157">
        <v>8000</v>
      </c>
      <c r="C35" s="157">
        <v>4000</v>
      </c>
      <c r="D35" s="157" t="s">
        <v>1</v>
      </c>
      <c r="E35" s="157" t="s">
        <v>1</v>
      </c>
      <c r="F35" s="157" t="s">
        <v>1</v>
      </c>
      <c r="G35" s="106" t="s">
        <v>1</v>
      </c>
      <c r="H35" s="106">
        <f>-C35</f>
        <v>-4000</v>
      </c>
      <c r="I35" s="144"/>
      <c r="J35" s="189"/>
      <c r="K35" s="190"/>
    </row>
    <row r="36" spans="1:10" ht="12.75" customHeight="1">
      <c r="A36" s="188" t="s">
        <v>23</v>
      </c>
      <c r="B36" s="157" t="s">
        <v>1</v>
      </c>
      <c r="C36" s="157" t="s">
        <v>1</v>
      </c>
      <c r="D36" s="157">
        <f>21000+F36</f>
        <v>23500</v>
      </c>
      <c r="E36" s="157">
        <v>3500</v>
      </c>
      <c r="F36" s="157">
        <v>2500</v>
      </c>
      <c r="G36" s="106">
        <f>F36-E36</f>
        <v>-1000</v>
      </c>
      <c r="H36" s="106">
        <f>D36</f>
        <v>23500</v>
      </c>
      <c r="I36" s="144"/>
      <c r="J36" s="189"/>
    </row>
    <row r="37" spans="1:10" ht="12.75" customHeight="1">
      <c r="A37" s="124" t="s">
        <v>7</v>
      </c>
      <c r="B37" s="71">
        <f>SUM(B38:B40)</f>
        <v>207835.08000000002</v>
      </c>
      <c r="C37" s="71">
        <v>123616.98</v>
      </c>
      <c r="D37" s="71">
        <f aca="true" t="shared" si="2" ref="D37">SUM(D38:D40)</f>
        <v>81420</v>
      </c>
      <c r="E37" s="71">
        <f aca="true" t="shared" si="3" ref="E37">SUM(E38:E40)</f>
        <v>7434</v>
      </c>
      <c r="F37" s="71">
        <f aca="true" t="shared" si="4" ref="F37">SUM(F38:F40)</f>
        <v>8195</v>
      </c>
      <c r="G37" s="106">
        <f>F37-E37</f>
        <v>761</v>
      </c>
      <c r="H37" s="106">
        <f>D37-C37</f>
        <v>-42196.979999999996</v>
      </c>
      <c r="I37" s="144"/>
      <c r="J37" s="189"/>
    </row>
    <row r="38" spans="1:10" ht="12.75" customHeight="1">
      <c r="A38" s="188" t="s">
        <v>21</v>
      </c>
      <c r="B38" s="157">
        <v>198390.48</v>
      </c>
      <c r="C38" s="157">
        <v>119067.98</v>
      </c>
      <c r="D38" s="157">
        <f>57392+F38</f>
        <v>61522</v>
      </c>
      <c r="E38" s="157">
        <v>4923</v>
      </c>
      <c r="F38" s="157">
        <v>4130</v>
      </c>
      <c r="G38" s="106">
        <f>F38-E38</f>
        <v>-793</v>
      </c>
      <c r="H38" s="106">
        <f>D38-C38</f>
        <v>-57545.979999999996</v>
      </c>
      <c r="I38" s="144"/>
      <c r="J38" s="189"/>
    </row>
    <row r="39" spans="1:10" ht="12.75" customHeight="1">
      <c r="A39" s="188" t="s">
        <v>22</v>
      </c>
      <c r="B39" s="157">
        <v>9444.6</v>
      </c>
      <c r="C39" s="157">
        <v>4549</v>
      </c>
      <c r="D39" s="157" t="s">
        <v>1</v>
      </c>
      <c r="E39" s="157" t="s">
        <v>1</v>
      </c>
      <c r="F39" s="157" t="s">
        <v>1</v>
      </c>
      <c r="G39" s="157" t="s">
        <v>1</v>
      </c>
      <c r="H39" s="106">
        <f>-C39</f>
        <v>-4549</v>
      </c>
      <c r="I39" s="144"/>
      <c r="J39" s="189"/>
    </row>
    <row r="40" spans="1:10" ht="12.75" customHeight="1">
      <c r="A40" s="188" t="s">
        <v>23</v>
      </c>
      <c r="B40" s="157" t="s">
        <v>1</v>
      </c>
      <c r="C40" s="157" t="s">
        <v>1</v>
      </c>
      <c r="D40" s="157">
        <f>15833+F40</f>
        <v>19898</v>
      </c>
      <c r="E40" s="157">
        <v>2511</v>
      </c>
      <c r="F40" s="157">
        <v>4065</v>
      </c>
      <c r="G40" s="106">
        <f>F40-E40</f>
        <v>1554</v>
      </c>
      <c r="H40" s="106">
        <f>D40</f>
        <v>19898</v>
      </c>
      <c r="I40" s="144"/>
      <c r="J40" s="189"/>
    </row>
    <row r="41" spans="1:10" ht="12.75" customHeight="1">
      <c r="A41" s="124" t="s">
        <v>9</v>
      </c>
      <c r="B41" s="71">
        <f>SUM(B42:B44)</f>
        <v>110293.37</v>
      </c>
      <c r="C41" s="71">
        <v>63049.37</v>
      </c>
      <c r="D41" s="71">
        <f aca="true" t="shared" si="5" ref="D41">SUM(D42:D44)</f>
        <v>56141</v>
      </c>
      <c r="E41" s="71">
        <f aca="true" t="shared" si="6" ref="E41">SUM(E42:E44)</f>
        <v>6734</v>
      </c>
      <c r="F41" s="71">
        <f aca="true" t="shared" si="7" ref="F41">SUM(F42:F44)</f>
        <v>5885</v>
      </c>
      <c r="G41" s="106">
        <f aca="true" t="shared" si="8" ref="G34:G48">F41-E41</f>
        <v>-849</v>
      </c>
      <c r="H41" s="106">
        <f>D41-C41</f>
        <v>-6908.370000000003</v>
      </c>
      <c r="I41" s="191"/>
      <c r="J41" s="189"/>
    </row>
    <row r="42" spans="1:10" ht="12.75" customHeight="1">
      <c r="A42" s="188" t="s">
        <v>21</v>
      </c>
      <c r="B42" s="157">
        <v>102293.37</v>
      </c>
      <c r="C42" s="157">
        <v>59049.37</v>
      </c>
      <c r="D42" s="157">
        <f>36630+F42</f>
        <v>39460</v>
      </c>
      <c r="E42" s="157">
        <v>4223</v>
      </c>
      <c r="F42" s="157">
        <f>2355+475</f>
        <v>2830</v>
      </c>
      <c r="G42" s="106">
        <f t="shared" si="8"/>
        <v>-1393</v>
      </c>
      <c r="H42" s="106">
        <f>D42-C42</f>
        <v>-19589.370000000003</v>
      </c>
      <c r="I42" s="191"/>
      <c r="J42" s="189"/>
    </row>
    <row r="43" spans="1:10" ht="12.75" customHeight="1">
      <c r="A43" s="188" t="s">
        <v>22</v>
      </c>
      <c r="B43" s="157">
        <v>8000</v>
      </c>
      <c r="C43" s="157">
        <v>4000</v>
      </c>
      <c r="D43" s="157" t="s">
        <v>1</v>
      </c>
      <c r="E43" s="157" t="s">
        <v>1</v>
      </c>
      <c r="F43" s="157" t="s">
        <v>1</v>
      </c>
      <c r="G43" s="157" t="s">
        <v>1</v>
      </c>
      <c r="H43" s="106">
        <f>-C43</f>
        <v>-4000</v>
      </c>
      <c r="I43" s="144"/>
      <c r="J43" s="189"/>
    </row>
    <row r="44" spans="1:10" ht="12.75" customHeight="1">
      <c r="A44" s="188" t="s">
        <v>23</v>
      </c>
      <c r="B44" s="157" t="s">
        <v>1</v>
      </c>
      <c r="C44" s="157" t="s">
        <v>1</v>
      </c>
      <c r="D44" s="157">
        <f>13626+F44</f>
        <v>16681</v>
      </c>
      <c r="E44" s="157">
        <v>2511</v>
      </c>
      <c r="F44" s="157">
        <f>2485+570</f>
        <v>3055</v>
      </c>
      <c r="G44" s="106">
        <f t="shared" si="8"/>
        <v>544</v>
      </c>
      <c r="H44" s="106">
        <f>D44</f>
        <v>16681</v>
      </c>
      <c r="I44" s="144"/>
      <c r="J44" s="189"/>
    </row>
    <row r="45" spans="1:10" ht="23.25" customHeight="1">
      <c r="A45" s="124" t="s">
        <v>10</v>
      </c>
      <c r="B45" s="207">
        <v>2.5798160534518506</v>
      </c>
      <c r="C45" s="207">
        <v>4.200631112329332</v>
      </c>
      <c r="D45" s="207">
        <v>1.42</v>
      </c>
      <c r="E45" s="207">
        <v>2.623778550332651</v>
      </c>
      <c r="F45" s="207">
        <v>3.39</v>
      </c>
      <c r="G45" s="106">
        <f t="shared" si="8"/>
        <v>0.766221449667349</v>
      </c>
      <c r="H45" s="106">
        <f>D45-C45</f>
        <v>-2.780631112329332</v>
      </c>
      <c r="I45" s="192"/>
      <c r="J45" s="189"/>
    </row>
    <row r="46" spans="1:10" ht="12" customHeight="1">
      <c r="A46" s="188" t="s">
        <v>21</v>
      </c>
      <c r="B46" s="193">
        <v>2.5655802844417286</v>
      </c>
      <c r="C46" s="193">
        <v>4.18524688615144</v>
      </c>
      <c r="D46" s="193">
        <v>1.03</v>
      </c>
      <c r="E46" s="193">
        <v>2.0678415721551318</v>
      </c>
      <c r="F46" s="193">
        <v>2.8</v>
      </c>
      <c r="G46" s="106">
        <f t="shared" si="8"/>
        <v>0.7321584278448681</v>
      </c>
      <c r="H46" s="106">
        <f>D46-C46</f>
        <v>-3.1552468861514393</v>
      </c>
      <c r="I46" s="192"/>
      <c r="J46" s="189"/>
    </row>
    <row r="47" spans="1:10" ht="12" customHeight="1">
      <c r="A47" s="188" t="s">
        <v>22</v>
      </c>
      <c r="B47" s="193">
        <v>0.7298960272836348</v>
      </c>
      <c r="C47" s="193">
        <v>1.040580866000882</v>
      </c>
      <c r="D47" s="193" t="s">
        <v>1</v>
      </c>
      <c r="E47" s="193" t="s">
        <v>1</v>
      </c>
      <c r="F47" s="193" t="s">
        <v>1</v>
      </c>
      <c r="G47" s="193" t="s">
        <v>1</v>
      </c>
      <c r="H47" s="106">
        <f>-C47</f>
        <v>-1.040580866000882</v>
      </c>
      <c r="I47" s="192"/>
      <c r="J47" s="189"/>
    </row>
    <row r="48" spans="1:10" ht="12" customHeight="1">
      <c r="A48" s="188" t="s">
        <v>23</v>
      </c>
      <c r="B48" s="193" t="s">
        <v>1</v>
      </c>
      <c r="C48" s="193" t="s">
        <v>1</v>
      </c>
      <c r="D48" s="193">
        <v>2.65</v>
      </c>
      <c r="E48" s="193">
        <v>3.5587534045117284</v>
      </c>
      <c r="F48" s="193">
        <v>3.96</v>
      </c>
      <c r="G48" s="106">
        <f t="shared" si="8"/>
        <v>0.4012465954882716</v>
      </c>
      <c r="H48" s="106">
        <f>D48</f>
        <v>2.65</v>
      </c>
      <c r="I48" s="192"/>
      <c r="J48" s="189"/>
    </row>
    <row r="49" spans="1:9" ht="13.5" customHeight="1">
      <c r="A49" s="144"/>
      <c r="B49" s="144"/>
      <c r="C49" s="144"/>
      <c r="D49" s="144"/>
      <c r="E49" s="144"/>
      <c r="F49" s="144"/>
      <c r="G49" s="144"/>
      <c r="H49" s="106"/>
      <c r="I49" s="144"/>
    </row>
    <row r="50" spans="1:9" ht="12.75">
      <c r="A50" s="144"/>
      <c r="B50" s="144"/>
      <c r="C50" s="144"/>
      <c r="D50" s="144"/>
      <c r="E50" s="194"/>
      <c r="F50" s="144"/>
      <c r="G50" s="144"/>
      <c r="H50" s="144"/>
      <c r="I50" s="144"/>
    </row>
  </sheetData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workbookViewId="0" topLeftCell="A1">
      <selection activeCell="K51" sqref="K51"/>
    </sheetView>
  </sheetViews>
  <sheetFormatPr defaultColWidth="9.1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32" t="s">
        <v>66</v>
      </c>
      <c r="B1" s="1"/>
      <c r="J1"/>
    </row>
    <row r="2" spans="1:7" s="5" customFormat="1" ht="12.75" customHeight="1">
      <c r="A2" s="4" t="s">
        <v>0</v>
      </c>
      <c r="B2" s="4"/>
      <c r="C2" s="6"/>
      <c r="D2" s="6"/>
      <c r="E2" s="6"/>
      <c r="F2" s="6"/>
      <c r="G2" s="6"/>
    </row>
    <row r="3" spans="1:8" ht="26.25" customHeight="1">
      <c r="A3" s="41"/>
      <c r="B3" s="101" t="s">
        <v>110</v>
      </c>
      <c r="C3" s="150" t="s">
        <v>115</v>
      </c>
      <c r="D3" s="150" t="s">
        <v>114</v>
      </c>
      <c r="E3" s="150">
        <v>42887</v>
      </c>
      <c r="F3" s="150">
        <v>42917</v>
      </c>
      <c r="G3" s="132" t="s">
        <v>2</v>
      </c>
      <c r="H3" s="132" t="s">
        <v>3</v>
      </c>
    </row>
    <row r="4" spans="1:13" ht="12.75" customHeight="1">
      <c r="A4" s="47" t="s">
        <v>40</v>
      </c>
      <c r="B4" s="71">
        <f>SUM(B5:B7)</f>
        <v>5397</v>
      </c>
      <c r="C4" s="71">
        <f aca="true" t="shared" si="0" ref="C4:F4">SUM(C5:C7)</f>
        <v>3631</v>
      </c>
      <c r="D4" s="71">
        <f t="shared" si="0"/>
        <v>3500</v>
      </c>
      <c r="E4" s="71">
        <f t="shared" si="0"/>
        <v>400</v>
      </c>
      <c r="F4" s="71">
        <f t="shared" si="0"/>
        <v>420</v>
      </c>
      <c r="G4" s="50">
        <f>F4-E4</f>
        <v>20</v>
      </c>
      <c r="H4" s="50">
        <f>D4-C4</f>
        <v>-131</v>
      </c>
      <c r="K4" s="57"/>
      <c r="L4" s="57"/>
      <c r="M4" s="57"/>
    </row>
    <row r="5" spans="1:13" ht="12.75" customHeight="1">
      <c r="A5" s="48" t="s">
        <v>5</v>
      </c>
      <c r="B5" s="68">
        <v>677</v>
      </c>
      <c r="C5" s="68">
        <v>471</v>
      </c>
      <c r="D5" s="210">
        <f>490+F5</f>
        <v>530</v>
      </c>
      <c r="E5" s="68">
        <v>60</v>
      </c>
      <c r="F5" s="68">
        <v>40</v>
      </c>
      <c r="G5" s="50">
        <f aca="true" t="shared" si="1" ref="G5:G19">F5-E5</f>
        <v>-20</v>
      </c>
      <c r="H5" s="50">
        <f aca="true" t="shared" si="2" ref="H5:H19">D5-C5</f>
        <v>59</v>
      </c>
      <c r="K5" s="57"/>
      <c r="L5" s="57"/>
      <c r="M5" s="57"/>
    </row>
    <row r="6" spans="1:13" ht="12.75" customHeight="1">
      <c r="A6" s="48" t="s">
        <v>24</v>
      </c>
      <c r="B6" s="68">
        <v>1550</v>
      </c>
      <c r="C6" s="68">
        <v>1060</v>
      </c>
      <c r="D6" s="210">
        <f>1020+F6</f>
        <v>1100</v>
      </c>
      <c r="E6" s="68">
        <v>120</v>
      </c>
      <c r="F6" s="68">
        <v>80</v>
      </c>
      <c r="G6" s="50">
        <f t="shared" si="1"/>
        <v>-40</v>
      </c>
      <c r="H6" s="50">
        <f t="shared" si="2"/>
        <v>40</v>
      </c>
      <c r="K6" s="57"/>
      <c r="L6" s="57"/>
      <c r="M6" s="57"/>
    </row>
    <row r="7" spans="1:13" ht="12.75" customHeight="1">
      <c r="A7" s="48" t="s">
        <v>6</v>
      </c>
      <c r="B7" s="68">
        <v>3170</v>
      </c>
      <c r="C7" s="68">
        <v>2100</v>
      </c>
      <c r="D7" s="210">
        <f>1570+F7</f>
        <v>1870</v>
      </c>
      <c r="E7" s="68">
        <v>220</v>
      </c>
      <c r="F7" s="68">
        <v>300</v>
      </c>
      <c r="G7" s="50">
        <f t="shared" si="1"/>
        <v>80</v>
      </c>
      <c r="H7" s="50">
        <f t="shared" si="2"/>
        <v>-230</v>
      </c>
      <c r="K7" s="57"/>
      <c r="L7" s="57"/>
      <c r="M7" s="57"/>
    </row>
    <row r="8" spans="1:13" ht="12.75" customHeight="1">
      <c r="A8" s="47" t="s">
        <v>42</v>
      </c>
      <c r="B8" s="71">
        <f>SUM(B9:B11)</f>
        <v>10949.303</v>
      </c>
      <c r="C8" s="71">
        <f aca="true" t="shared" si="3" ref="C8">SUM(C9:C11)</f>
        <v>7538.453</v>
      </c>
      <c r="D8" s="71">
        <f aca="true" t="shared" si="4" ref="D8">SUM(D9:D11)</f>
        <v>6825.0589</v>
      </c>
      <c r="E8" s="71">
        <f aca="true" t="shared" si="5" ref="E8">SUM(E9:E11)</f>
        <v>525.0749</v>
      </c>
      <c r="F8" s="71">
        <f aca="true" t="shared" si="6" ref="F8">SUM(F9:F11)</f>
        <v>377.95000000000005</v>
      </c>
      <c r="G8" s="50">
        <f t="shared" si="1"/>
        <v>-147.1248999999999</v>
      </c>
      <c r="H8" s="50">
        <f t="shared" si="2"/>
        <v>-713.3941000000004</v>
      </c>
      <c r="K8" s="57"/>
      <c r="L8" s="57"/>
      <c r="M8" s="57"/>
    </row>
    <row r="9" spans="1:13" ht="12.75" customHeight="1">
      <c r="A9" s="48" t="s">
        <v>5</v>
      </c>
      <c r="B9" s="68">
        <v>964.8</v>
      </c>
      <c r="C9" s="68">
        <v>524.5</v>
      </c>
      <c r="D9" s="68">
        <f>1033+F9</f>
        <v>1043</v>
      </c>
      <c r="E9" s="68">
        <v>20</v>
      </c>
      <c r="F9" s="68">
        <v>10</v>
      </c>
      <c r="G9" s="50">
        <f t="shared" si="1"/>
        <v>-10</v>
      </c>
      <c r="H9" s="50">
        <f t="shared" si="2"/>
        <v>518.5</v>
      </c>
      <c r="K9" s="57"/>
      <c r="L9" s="57"/>
      <c r="M9" s="57"/>
    </row>
    <row r="10" spans="1:13" ht="12.75" customHeight="1">
      <c r="A10" s="48" t="s">
        <v>24</v>
      </c>
      <c r="B10" s="68">
        <v>4058.13</v>
      </c>
      <c r="C10" s="68">
        <v>2911.01</v>
      </c>
      <c r="D10" s="68">
        <f>1878.055+F10</f>
        <v>1952.7050000000002</v>
      </c>
      <c r="E10" s="68">
        <v>118.655</v>
      </c>
      <c r="F10" s="68">
        <v>74.65</v>
      </c>
      <c r="G10" s="50">
        <f t="shared" si="1"/>
        <v>-44.004999999999995</v>
      </c>
      <c r="H10" s="50">
        <f t="shared" si="2"/>
        <v>-958.3050000000001</v>
      </c>
      <c r="K10" s="57"/>
      <c r="L10" s="57"/>
      <c r="M10" s="57"/>
    </row>
    <row r="11" spans="1:13" ht="12.75" customHeight="1">
      <c r="A11" s="76" t="s">
        <v>6</v>
      </c>
      <c r="B11" s="68">
        <v>5926.373</v>
      </c>
      <c r="C11" s="68">
        <v>4102.943</v>
      </c>
      <c r="D11" s="68">
        <f>3536.0539+F11</f>
        <v>3829.3539</v>
      </c>
      <c r="E11" s="68">
        <v>386.4199</v>
      </c>
      <c r="F11" s="68">
        <v>293.3</v>
      </c>
      <c r="G11" s="50">
        <f t="shared" si="1"/>
        <v>-93.11989999999997</v>
      </c>
      <c r="H11" s="50">
        <f t="shared" si="2"/>
        <v>-273.58910000000014</v>
      </c>
      <c r="K11" s="57"/>
      <c r="L11" s="57"/>
      <c r="M11" s="57"/>
    </row>
    <row r="12" spans="1:13" ht="12.75" customHeight="1">
      <c r="A12" s="69" t="s">
        <v>43</v>
      </c>
      <c r="B12" s="71">
        <f>SUM(B13:B15)</f>
        <v>5719.71</v>
      </c>
      <c r="C12" s="71">
        <f aca="true" t="shared" si="7" ref="C12">SUM(C13:C15)</f>
        <v>4064.11</v>
      </c>
      <c r="D12" s="71">
        <f aca="true" t="shared" si="8" ref="D12">SUM(D13:D15)</f>
        <v>3163.8</v>
      </c>
      <c r="E12" s="71">
        <f aca="true" t="shared" si="9" ref="E12">SUM(E13:E15)</f>
        <v>278.5</v>
      </c>
      <c r="F12" s="71">
        <f aca="true" t="shared" si="10" ref="F12">SUM(F13:F15)</f>
        <v>320.3</v>
      </c>
      <c r="G12" s="50">
        <f t="shared" si="1"/>
        <v>41.80000000000001</v>
      </c>
      <c r="H12" s="50">
        <f t="shared" si="2"/>
        <v>-900.31</v>
      </c>
      <c r="J12" s="49"/>
      <c r="K12" s="57"/>
      <c r="L12" s="57"/>
      <c r="M12" s="57"/>
    </row>
    <row r="13" spans="1:13" ht="12.75" customHeight="1">
      <c r="A13" s="48" t="s">
        <v>5</v>
      </c>
      <c r="B13" s="68">
        <v>456</v>
      </c>
      <c r="C13" s="68">
        <v>287</v>
      </c>
      <c r="D13" s="68">
        <f>380+F13</f>
        <v>390</v>
      </c>
      <c r="E13" s="68" t="s">
        <v>1</v>
      </c>
      <c r="F13" s="68">
        <v>10</v>
      </c>
      <c r="G13" s="50">
        <f>F13</f>
        <v>10</v>
      </c>
      <c r="H13" s="50">
        <f t="shared" si="2"/>
        <v>103</v>
      </c>
      <c r="J13" s="49"/>
      <c r="K13" s="57"/>
      <c r="L13" s="57"/>
      <c r="M13" s="57"/>
    </row>
    <row r="14" spans="1:13" ht="12.75" customHeight="1">
      <c r="A14" s="48" t="s">
        <v>24</v>
      </c>
      <c r="B14" s="68">
        <v>1800</v>
      </c>
      <c r="C14" s="68">
        <v>1335</v>
      </c>
      <c r="D14" s="68">
        <f>808.5+F14</f>
        <v>848.5</v>
      </c>
      <c r="E14" s="68">
        <v>58.5</v>
      </c>
      <c r="F14" s="68">
        <v>40</v>
      </c>
      <c r="G14" s="50">
        <f t="shared" si="1"/>
        <v>-18.5</v>
      </c>
      <c r="H14" s="50">
        <f t="shared" si="2"/>
        <v>-486.5</v>
      </c>
      <c r="I14" s="73"/>
      <c r="J14" s="49"/>
      <c r="K14" s="57"/>
      <c r="L14" s="57"/>
      <c r="M14" s="57"/>
    </row>
    <row r="15" spans="1:13" ht="12.75" customHeight="1">
      <c r="A15" s="76" t="s">
        <v>6</v>
      </c>
      <c r="B15" s="68">
        <v>3463.71</v>
      </c>
      <c r="C15" s="68">
        <v>2442.11</v>
      </c>
      <c r="D15" s="68">
        <f>1655+F15</f>
        <v>1925.3</v>
      </c>
      <c r="E15" s="68">
        <v>220</v>
      </c>
      <c r="F15" s="68">
        <v>270.3</v>
      </c>
      <c r="G15" s="50">
        <f t="shared" si="1"/>
        <v>50.30000000000001</v>
      </c>
      <c r="H15" s="50">
        <f t="shared" si="2"/>
        <v>-516.8100000000002</v>
      </c>
      <c r="J15" s="49"/>
      <c r="K15" s="57"/>
      <c r="L15" s="57"/>
      <c r="M15" s="57"/>
    </row>
    <row r="16" spans="1:13" ht="12.75" customHeight="1">
      <c r="A16" s="69" t="s">
        <v>41</v>
      </c>
      <c r="B16" s="208">
        <v>9.855235605926069</v>
      </c>
      <c r="C16" s="208">
        <v>12.246241786963079</v>
      </c>
      <c r="D16" s="208">
        <v>4.75</v>
      </c>
      <c r="E16" s="208">
        <v>5.340251346499103</v>
      </c>
      <c r="F16" s="208">
        <v>5.45</v>
      </c>
      <c r="G16" s="50">
        <f t="shared" si="1"/>
        <v>0.10974865350089757</v>
      </c>
      <c r="H16" s="50">
        <f t="shared" si="2"/>
        <v>-7.496241786963079</v>
      </c>
      <c r="J16" s="5"/>
      <c r="K16" s="78"/>
      <c r="L16" s="57"/>
      <c r="M16" s="57"/>
    </row>
    <row r="17" spans="1:13" ht="12.75" customHeight="1">
      <c r="A17" s="48" t="s">
        <v>5</v>
      </c>
      <c r="B17" s="209">
        <v>3.6194728260869566</v>
      </c>
      <c r="C17" s="209">
        <v>4.1942</v>
      </c>
      <c r="D17" s="209">
        <v>2.03</v>
      </c>
      <c r="E17" s="209" t="s">
        <v>1</v>
      </c>
      <c r="F17" s="209">
        <v>2.5</v>
      </c>
      <c r="G17" s="50">
        <f>F17</f>
        <v>2.5</v>
      </c>
      <c r="H17" s="50">
        <f t="shared" si="2"/>
        <v>-2.1642000000000006</v>
      </c>
      <c r="J17" s="68"/>
      <c r="K17" s="24"/>
      <c r="L17" s="57"/>
      <c r="M17" s="57"/>
    </row>
    <row r="18" spans="1:13" ht="12.75" customHeight="1">
      <c r="A18" s="48" t="s">
        <v>24</v>
      </c>
      <c r="B18" s="209">
        <v>8.08351551724138</v>
      </c>
      <c r="C18" s="209">
        <v>10.530416666666667</v>
      </c>
      <c r="D18" s="209">
        <v>3.64</v>
      </c>
      <c r="E18" s="209">
        <v>3.987350427350427</v>
      </c>
      <c r="F18" s="209">
        <v>4.61</v>
      </c>
      <c r="G18" s="50">
        <f t="shared" si="1"/>
        <v>0.6226495726495731</v>
      </c>
      <c r="H18" s="50">
        <f t="shared" si="2"/>
        <v>-6.890416666666667</v>
      </c>
      <c r="L18" s="57"/>
      <c r="M18" s="57"/>
    </row>
    <row r="19" spans="1:13" ht="12.75" customHeight="1">
      <c r="A19" s="48" t="s">
        <v>6</v>
      </c>
      <c r="B19" s="209">
        <v>11.278135577538727</v>
      </c>
      <c r="C19" s="209">
        <v>13.77243073749283</v>
      </c>
      <c r="D19" s="209">
        <v>5.74</v>
      </c>
      <c r="E19" s="209">
        <v>5.7</v>
      </c>
      <c r="F19" s="209">
        <v>5.69</v>
      </c>
      <c r="G19" s="50">
        <f t="shared" si="1"/>
        <v>-0.009999999999999787</v>
      </c>
      <c r="H19" s="50">
        <f t="shared" si="2"/>
        <v>-8.03243073749283</v>
      </c>
      <c r="J19" s="68"/>
      <c r="K19" s="66"/>
      <c r="L19" s="57"/>
      <c r="M19" s="57"/>
    </row>
    <row r="20" spans="2:3" ht="15" customHeight="1">
      <c r="B20" s="7"/>
      <c r="C20" s="7"/>
    </row>
    <row r="21" spans="1:3" ht="15" customHeight="1">
      <c r="A21" s="32"/>
      <c r="B21" s="213"/>
      <c r="C21" s="7"/>
    </row>
    <row r="22" spans="1:8" s="5" customFormat="1" ht="12.75" customHeight="1">
      <c r="A22" s="82" t="s">
        <v>70</v>
      </c>
      <c r="B22" s="83"/>
      <c r="C22" s="84"/>
      <c r="D22" s="84"/>
      <c r="E22" s="84"/>
      <c r="F22" s="84"/>
      <c r="G22" s="84"/>
      <c r="H22" s="84"/>
    </row>
    <row r="23" spans="1:12" ht="12.75" customHeight="1">
      <c r="A23" s="85" t="s">
        <v>0</v>
      </c>
      <c r="B23" s="85"/>
      <c r="C23" s="86"/>
      <c r="D23" s="86"/>
      <c r="E23" s="86"/>
      <c r="F23" s="86"/>
      <c r="G23" s="86"/>
      <c r="H23" s="87"/>
      <c r="I23" s="71"/>
      <c r="L23" s="80"/>
    </row>
    <row r="24" spans="1:8" ht="26.25" customHeight="1">
      <c r="A24" s="41"/>
      <c r="B24" s="93" t="s">
        <v>110</v>
      </c>
      <c r="C24" s="150" t="s">
        <v>115</v>
      </c>
      <c r="D24" s="150" t="s">
        <v>114</v>
      </c>
      <c r="E24" s="150">
        <v>42887</v>
      </c>
      <c r="F24" s="150">
        <v>42917</v>
      </c>
      <c r="G24" s="132" t="s">
        <v>2</v>
      </c>
      <c r="H24" s="132" t="s">
        <v>3</v>
      </c>
    </row>
    <row r="25" spans="1:12" ht="12.75" customHeight="1">
      <c r="A25" s="88" t="s">
        <v>40</v>
      </c>
      <c r="B25" s="89">
        <v>6675</v>
      </c>
      <c r="C25" s="89">
        <f>C26+C27+C28</f>
        <v>3245</v>
      </c>
      <c r="D25" s="89">
        <f>4925+F25</f>
        <v>5525</v>
      </c>
      <c r="E25" s="89">
        <v>1430</v>
      </c>
      <c r="F25" s="89">
        <f>F26+F27</f>
        <v>600</v>
      </c>
      <c r="G25" s="50">
        <f>+F25-E25</f>
        <v>-830</v>
      </c>
      <c r="H25" s="50">
        <f>+D25-C25</f>
        <v>2280</v>
      </c>
      <c r="I25" s="68"/>
      <c r="J25" s="5"/>
      <c r="K25" s="5"/>
      <c r="L25" s="80"/>
    </row>
    <row r="26" spans="1:12" ht="12.75" customHeight="1">
      <c r="A26" s="90" t="s">
        <v>67</v>
      </c>
      <c r="B26" s="91">
        <v>3649</v>
      </c>
      <c r="C26" s="91">
        <v>2599</v>
      </c>
      <c r="D26" s="91">
        <f>1335+F26</f>
        <v>1585</v>
      </c>
      <c r="E26" s="91">
        <v>200</v>
      </c>
      <c r="F26" s="91">
        <v>250</v>
      </c>
      <c r="G26" s="50">
        <f>+F26-E26</f>
        <v>50</v>
      </c>
      <c r="H26" s="50">
        <f aca="true" t="shared" si="11" ref="H26:H43">+D26-C26</f>
        <v>-1014</v>
      </c>
      <c r="I26" s="68"/>
      <c r="J26" s="135"/>
      <c r="K26" s="139"/>
      <c r="L26" s="80"/>
    </row>
    <row r="27" spans="1:12" ht="12.75" customHeight="1">
      <c r="A27" s="90" t="s">
        <v>68</v>
      </c>
      <c r="B27" s="91">
        <v>1970</v>
      </c>
      <c r="C27" s="91">
        <v>200</v>
      </c>
      <c r="D27" s="91">
        <f>1000+F27</f>
        <v>1350</v>
      </c>
      <c r="E27" s="91" t="s">
        <v>1</v>
      </c>
      <c r="F27" s="91">
        <v>350</v>
      </c>
      <c r="G27" s="50">
        <f>+F27</f>
        <v>350</v>
      </c>
      <c r="H27" s="50">
        <f t="shared" si="11"/>
        <v>1150</v>
      </c>
      <c r="I27" s="68"/>
      <c r="J27" s="135"/>
      <c r="K27" s="139"/>
      <c r="L27" s="80"/>
    </row>
    <row r="28" spans="1:12" ht="12.75" customHeight="1">
      <c r="A28" s="90" t="s">
        <v>69</v>
      </c>
      <c r="B28" s="91">
        <v>1056</v>
      </c>
      <c r="C28" s="91">
        <v>446</v>
      </c>
      <c r="D28" s="91">
        <v>1630</v>
      </c>
      <c r="E28" s="91">
        <v>1230</v>
      </c>
      <c r="F28" s="91" t="s">
        <v>1</v>
      </c>
      <c r="G28" s="50">
        <f>-E28</f>
        <v>-1230</v>
      </c>
      <c r="H28" s="50">
        <f t="shared" si="11"/>
        <v>1184</v>
      </c>
      <c r="I28" s="51"/>
      <c r="J28" s="135"/>
      <c r="K28" s="139"/>
      <c r="L28" s="80"/>
    </row>
    <row r="29" spans="1:12" ht="12.75" customHeight="1">
      <c r="A29" s="90" t="s">
        <v>112</v>
      </c>
      <c r="B29" s="91" t="s">
        <v>1</v>
      </c>
      <c r="C29" s="91" t="s">
        <v>1</v>
      </c>
      <c r="D29" s="91">
        <v>960</v>
      </c>
      <c r="E29" s="91" t="s">
        <v>1</v>
      </c>
      <c r="F29" s="91" t="s">
        <v>1</v>
      </c>
      <c r="G29" s="91" t="s">
        <v>1</v>
      </c>
      <c r="H29" s="50">
        <f>+D29</f>
        <v>960</v>
      </c>
      <c r="I29" s="51"/>
      <c r="J29" s="135"/>
      <c r="K29" s="139"/>
      <c r="L29" s="80"/>
    </row>
    <row r="30" spans="1:12" ht="12.75" customHeight="1">
      <c r="A30" s="88" t="s">
        <v>42</v>
      </c>
      <c r="B30" s="89">
        <v>11562.787</v>
      </c>
      <c r="C30" s="89">
        <f>C31+C32+C33</f>
        <v>4127.54</v>
      </c>
      <c r="D30" s="89">
        <f>11085.1876+F30</f>
        <v>11855.757599999999</v>
      </c>
      <c r="E30" s="89">
        <v>1503.3</v>
      </c>
      <c r="F30" s="89">
        <f>F31+F32</f>
        <v>770.5699999999999</v>
      </c>
      <c r="G30" s="50">
        <f>+F30-E30</f>
        <v>-732.73</v>
      </c>
      <c r="H30" s="50">
        <f>+D30-C30</f>
        <v>7728.217599999999</v>
      </c>
      <c r="I30" s="51"/>
      <c r="J30" s="135"/>
      <c r="K30" s="139"/>
      <c r="L30" s="80"/>
    </row>
    <row r="31" spans="1:12" ht="12.75" customHeight="1">
      <c r="A31" s="90" t="s">
        <v>67</v>
      </c>
      <c r="B31" s="91">
        <v>5584.95</v>
      </c>
      <c r="C31" s="91">
        <v>3473.45</v>
      </c>
      <c r="D31" s="91">
        <f>3574.6+F31</f>
        <v>3895.17</v>
      </c>
      <c r="E31" s="91">
        <v>217</v>
      </c>
      <c r="F31" s="91">
        <v>320.57</v>
      </c>
      <c r="G31" s="50">
        <f>+F31-E31</f>
        <v>103.57</v>
      </c>
      <c r="H31" s="50">
        <f t="shared" si="11"/>
        <v>421.72000000000025</v>
      </c>
      <c r="I31" s="51"/>
      <c r="J31" s="140"/>
      <c r="K31" s="139"/>
      <c r="L31" s="80"/>
    </row>
    <row r="32" spans="1:12" ht="12.75" customHeight="1">
      <c r="A32" s="90" t="s">
        <v>68</v>
      </c>
      <c r="B32" s="91">
        <v>4714.4</v>
      </c>
      <c r="C32" s="91">
        <v>462</v>
      </c>
      <c r="D32" s="91">
        <f>2232.5+F32</f>
        <v>2682.5</v>
      </c>
      <c r="E32" s="91" t="s">
        <v>1</v>
      </c>
      <c r="F32" s="91">
        <v>450</v>
      </c>
      <c r="G32" s="50">
        <f>+F32</f>
        <v>450</v>
      </c>
      <c r="H32" s="50">
        <f t="shared" si="11"/>
        <v>2220.5</v>
      </c>
      <c r="I32" s="51"/>
      <c r="J32" s="141"/>
      <c r="K32" s="139"/>
      <c r="L32" s="80"/>
    </row>
    <row r="33" spans="1:12" ht="12.75" customHeight="1">
      <c r="A33" s="90" t="s">
        <v>69</v>
      </c>
      <c r="B33" s="91">
        <v>1263.437</v>
      </c>
      <c r="C33" s="91">
        <v>192.09</v>
      </c>
      <c r="D33" s="91">
        <v>2683.3</v>
      </c>
      <c r="E33" s="91">
        <v>1286.3</v>
      </c>
      <c r="F33" s="91" t="s">
        <v>1</v>
      </c>
      <c r="G33" s="50">
        <f>-E33</f>
        <v>-1286.3</v>
      </c>
      <c r="H33" s="50">
        <f t="shared" si="11"/>
        <v>2491.21</v>
      </c>
      <c r="I33" s="72"/>
      <c r="J33" s="141"/>
      <c r="K33" s="139"/>
      <c r="L33" s="80"/>
    </row>
    <row r="34" spans="1:12" ht="12.75" customHeight="1">
      <c r="A34" s="90" t="s">
        <v>112</v>
      </c>
      <c r="B34" s="91" t="s">
        <v>1</v>
      </c>
      <c r="C34" s="91" t="s">
        <v>1</v>
      </c>
      <c r="D34" s="91">
        <v>2594.7876</v>
      </c>
      <c r="E34" s="91" t="s">
        <v>1</v>
      </c>
      <c r="F34" s="91" t="s">
        <v>1</v>
      </c>
      <c r="G34" s="91" t="s">
        <v>1</v>
      </c>
      <c r="H34" s="50">
        <f>+D34</f>
        <v>2594.7876</v>
      </c>
      <c r="I34" s="72"/>
      <c r="J34" s="141"/>
      <c r="K34" s="139"/>
      <c r="L34" s="80"/>
    </row>
    <row r="35" spans="1:12" ht="12.75" customHeight="1">
      <c r="A35" s="92" t="s">
        <v>43</v>
      </c>
      <c r="B35" s="89">
        <v>7994.65</v>
      </c>
      <c r="C35" s="89">
        <f>C36+C37+C38</f>
        <v>3683.8</v>
      </c>
      <c r="D35" s="89">
        <f>6235+F35</f>
        <v>6963.85</v>
      </c>
      <c r="E35" s="89">
        <v>1490</v>
      </c>
      <c r="F35" s="89">
        <f>F36+F37</f>
        <v>728.85</v>
      </c>
      <c r="G35" s="50">
        <f>+F35-E35</f>
        <v>-761.15</v>
      </c>
      <c r="H35" s="50">
        <f t="shared" si="11"/>
        <v>3280.05</v>
      </c>
      <c r="I35" s="68"/>
      <c r="J35" s="141"/>
      <c r="K35" s="139"/>
      <c r="L35" s="80"/>
    </row>
    <row r="36" spans="1:12" ht="12.75" customHeight="1">
      <c r="A36" s="90" t="s">
        <v>67</v>
      </c>
      <c r="B36" s="91">
        <v>4758.5</v>
      </c>
      <c r="C36" s="91">
        <v>3098.5</v>
      </c>
      <c r="D36" s="91">
        <f>1945+F36</f>
        <v>2223.85</v>
      </c>
      <c r="E36" s="91">
        <v>260</v>
      </c>
      <c r="F36" s="91">
        <v>278.85</v>
      </c>
      <c r="G36" s="50">
        <f>+F36-E36</f>
        <v>18.850000000000023</v>
      </c>
      <c r="H36" s="50">
        <f t="shared" si="11"/>
        <v>-874.6500000000001</v>
      </c>
      <c r="I36" s="68"/>
      <c r="J36" s="141"/>
      <c r="K36" s="139"/>
      <c r="L36" s="80"/>
    </row>
    <row r="37" spans="1:12" ht="12.75" customHeight="1">
      <c r="A37" s="90" t="s">
        <v>68</v>
      </c>
      <c r="B37" s="91">
        <v>2140.85</v>
      </c>
      <c r="C37" s="91">
        <v>400</v>
      </c>
      <c r="D37" s="91">
        <f>1100+F37</f>
        <v>1550</v>
      </c>
      <c r="E37" s="91" t="s">
        <v>1</v>
      </c>
      <c r="F37" s="91">
        <f>350+100</f>
        <v>450</v>
      </c>
      <c r="G37" s="50">
        <f>+F37</f>
        <v>450</v>
      </c>
      <c r="H37" s="50">
        <f t="shared" si="11"/>
        <v>1150</v>
      </c>
      <c r="I37" s="68"/>
      <c r="J37" s="141"/>
      <c r="K37" s="139"/>
      <c r="L37" s="80"/>
    </row>
    <row r="38" spans="1:12" ht="12.75" customHeight="1">
      <c r="A38" s="90" t="s">
        <v>69</v>
      </c>
      <c r="B38" s="91">
        <v>1095.3</v>
      </c>
      <c r="C38" s="91">
        <v>185.3</v>
      </c>
      <c r="D38" s="91">
        <v>1630</v>
      </c>
      <c r="E38" s="91">
        <v>1230</v>
      </c>
      <c r="F38" s="91" t="s">
        <v>1</v>
      </c>
      <c r="G38" s="50">
        <f>-E38</f>
        <v>-1230</v>
      </c>
      <c r="H38" s="50">
        <f t="shared" si="11"/>
        <v>1444.7</v>
      </c>
      <c r="I38" s="68"/>
      <c r="J38" s="141"/>
      <c r="K38" s="139"/>
      <c r="L38" s="80"/>
    </row>
    <row r="39" spans="1:12" ht="12.75" customHeight="1">
      <c r="A39" s="90" t="s">
        <v>112</v>
      </c>
      <c r="B39" s="91" t="s">
        <v>1</v>
      </c>
      <c r="C39" s="91" t="s">
        <v>1</v>
      </c>
      <c r="D39" s="91">
        <v>1560</v>
      </c>
      <c r="E39" s="91" t="s">
        <v>1</v>
      </c>
      <c r="F39" s="91" t="s">
        <v>1</v>
      </c>
      <c r="G39" s="91" t="s">
        <v>1</v>
      </c>
      <c r="H39" s="50">
        <f>+D39</f>
        <v>1560</v>
      </c>
      <c r="I39" s="68"/>
      <c r="J39" s="141"/>
      <c r="K39" s="139"/>
      <c r="L39" s="80"/>
    </row>
    <row r="40" spans="1:12" ht="12.75" customHeight="1">
      <c r="A40" s="92" t="s">
        <v>41</v>
      </c>
      <c r="B40" s="94">
        <v>16.530439658354517</v>
      </c>
      <c r="C40" s="94">
        <v>17.1964239473288</v>
      </c>
      <c r="D40" s="94">
        <v>13.057878555518707</v>
      </c>
      <c r="E40" s="94">
        <v>14.2</v>
      </c>
      <c r="F40" s="94">
        <v>10.51</v>
      </c>
      <c r="G40" s="50">
        <f>+F40-E40</f>
        <v>-3.6899999999999995</v>
      </c>
      <c r="H40" s="50">
        <f>+D40-C40</f>
        <v>-4.1385453918100925</v>
      </c>
      <c r="I40" s="68"/>
      <c r="J40" s="141"/>
      <c r="K40" s="139"/>
      <c r="L40" s="80"/>
    </row>
    <row r="41" spans="1:12" ht="12.75" customHeight="1">
      <c r="A41" s="90" t="s">
        <v>67</v>
      </c>
      <c r="B41" s="95">
        <v>16.118000000000002</v>
      </c>
      <c r="C41" s="95">
        <v>16.91</v>
      </c>
      <c r="D41" s="95">
        <v>10.49</v>
      </c>
      <c r="E41" s="95">
        <v>9.59</v>
      </c>
      <c r="F41" s="95">
        <v>9.78</v>
      </c>
      <c r="G41" s="50">
        <f>+F41-E41</f>
        <v>0.1899999999999995</v>
      </c>
      <c r="H41" s="50">
        <f t="shared" si="11"/>
        <v>-6.42</v>
      </c>
      <c r="I41" s="68"/>
      <c r="J41" s="140"/>
      <c r="K41" s="139"/>
      <c r="L41" s="80"/>
    </row>
    <row r="42" spans="1:11" ht="12.75" customHeight="1">
      <c r="A42" s="90" t="s">
        <v>68</v>
      </c>
      <c r="B42" s="95">
        <v>15.87049164520643</v>
      </c>
      <c r="C42" s="95">
        <v>16.73</v>
      </c>
      <c r="D42" s="95">
        <v>11.69</v>
      </c>
      <c r="E42" s="95" t="s">
        <v>1</v>
      </c>
      <c r="F42" s="95">
        <v>11.09</v>
      </c>
      <c r="G42" s="50">
        <f>+F42</f>
        <v>11.09</v>
      </c>
      <c r="H42" s="50">
        <f t="shared" si="11"/>
        <v>-5.040000000000001</v>
      </c>
      <c r="I42" s="68"/>
      <c r="J42" s="5"/>
      <c r="K42" s="5"/>
    </row>
    <row r="43" spans="1:12" ht="12.75" customHeight="1">
      <c r="A43" s="90" t="s">
        <v>69</v>
      </c>
      <c r="B43" s="95">
        <v>19.1225</v>
      </c>
      <c r="C43" s="95">
        <v>19.86</v>
      </c>
      <c r="D43" s="95">
        <v>15.03</v>
      </c>
      <c r="E43" s="95">
        <v>14.95</v>
      </c>
      <c r="F43" s="95" t="s">
        <v>1</v>
      </c>
      <c r="G43" s="50">
        <f>-E43</f>
        <v>-14.95</v>
      </c>
      <c r="H43" s="50">
        <f t="shared" si="11"/>
        <v>-4.83</v>
      </c>
      <c r="I43" s="72"/>
      <c r="J43" s="141"/>
      <c r="K43" s="139"/>
      <c r="L43" s="67"/>
    </row>
    <row r="44" spans="1:12" ht="12.75" customHeight="1">
      <c r="A44" s="46" t="s">
        <v>112</v>
      </c>
      <c r="B44" s="70" t="s">
        <v>1</v>
      </c>
      <c r="C44" s="70" t="s">
        <v>1</v>
      </c>
      <c r="D44" s="95">
        <v>17</v>
      </c>
      <c r="E44" s="95" t="s">
        <v>1</v>
      </c>
      <c r="F44" s="95" t="s">
        <v>1</v>
      </c>
      <c r="G44" s="95" t="s">
        <v>1</v>
      </c>
      <c r="H44" s="50">
        <f>+D44</f>
        <v>17</v>
      </c>
      <c r="I44" s="68"/>
      <c r="J44" s="68"/>
      <c r="K44" s="67"/>
      <c r="L44" s="67"/>
    </row>
    <row r="45" spans="1:12" ht="12.75" customHeight="1">
      <c r="A45" s="46"/>
      <c r="B45" s="70"/>
      <c r="C45" s="70"/>
      <c r="D45" s="70"/>
      <c r="E45" s="70"/>
      <c r="F45" s="70"/>
      <c r="G45" s="50"/>
      <c r="H45" s="50"/>
      <c r="I45" s="68"/>
      <c r="J45" s="68"/>
      <c r="K45" s="67"/>
      <c r="L45" s="67"/>
    </row>
    <row r="46" spans="1:11" s="5" customFormat="1" ht="12.75" customHeight="1">
      <c r="A46" s="82" t="s">
        <v>105</v>
      </c>
      <c r="B46" s="83"/>
      <c r="C46" s="84"/>
      <c r="D46" s="84"/>
      <c r="E46" s="84"/>
      <c r="F46" s="84"/>
      <c r="G46" s="134"/>
      <c r="H46" s="84"/>
      <c r="K46" s="78"/>
    </row>
    <row r="47" spans="1:12" ht="12.75" customHeight="1">
      <c r="A47" s="85" t="s">
        <v>100</v>
      </c>
      <c r="B47" s="85"/>
      <c r="C47" s="86"/>
      <c r="D47" s="86"/>
      <c r="E47" s="86"/>
      <c r="F47" s="86"/>
      <c r="G47" s="134"/>
      <c r="H47" s="87"/>
      <c r="I47" s="71"/>
      <c r="J47" s="68"/>
      <c r="K47" s="24"/>
      <c r="L47" s="80"/>
    </row>
    <row r="48" spans="1:8" ht="26.25" customHeight="1">
      <c r="A48" s="41"/>
      <c r="B48" s="93" t="s">
        <v>110</v>
      </c>
      <c r="C48" s="150" t="s">
        <v>115</v>
      </c>
      <c r="D48" s="150" t="s">
        <v>114</v>
      </c>
      <c r="E48" s="150">
        <v>42887</v>
      </c>
      <c r="F48" s="150">
        <v>42917</v>
      </c>
      <c r="G48" s="132" t="s">
        <v>2</v>
      </c>
      <c r="H48" s="132" t="s">
        <v>3</v>
      </c>
    </row>
    <row r="49" spans="1:12" ht="12.75" customHeight="1">
      <c r="A49" s="88" t="s">
        <v>40</v>
      </c>
      <c r="B49" s="89">
        <v>340</v>
      </c>
      <c r="C49" s="89">
        <v>340</v>
      </c>
      <c r="D49" s="89" t="s">
        <v>1</v>
      </c>
      <c r="E49" s="89" t="s">
        <v>1</v>
      </c>
      <c r="F49" s="89" t="s">
        <v>1</v>
      </c>
      <c r="G49" s="50" t="s">
        <v>1</v>
      </c>
      <c r="H49" s="50">
        <f>-C49</f>
        <v>-340</v>
      </c>
      <c r="I49" s="68"/>
      <c r="J49" s="68"/>
      <c r="K49" s="66"/>
      <c r="L49" s="80"/>
    </row>
    <row r="50" spans="1:12" ht="12.75" customHeight="1">
      <c r="A50" s="90" t="s">
        <v>69</v>
      </c>
      <c r="B50" s="91">
        <v>340</v>
      </c>
      <c r="C50" s="91">
        <v>340</v>
      </c>
      <c r="D50" s="89" t="s">
        <v>1</v>
      </c>
      <c r="E50" s="89" t="s">
        <v>1</v>
      </c>
      <c r="F50" s="89" t="s">
        <v>1</v>
      </c>
      <c r="G50" s="133" t="s">
        <v>1</v>
      </c>
      <c r="H50" s="50">
        <f aca="true" t="shared" si="12" ref="H50:H56">-C50</f>
        <v>-340</v>
      </c>
      <c r="I50" s="51"/>
      <c r="J50" s="51"/>
      <c r="K50" s="80"/>
      <c r="L50" s="80"/>
    </row>
    <row r="51" spans="1:12" ht="12.75" customHeight="1">
      <c r="A51" s="88" t="s">
        <v>42</v>
      </c>
      <c r="B51" s="89">
        <v>49.4</v>
      </c>
      <c r="C51" s="89">
        <v>49.4</v>
      </c>
      <c r="D51" s="89" t="s">
        <v>1</v>
      </c>
      <c r="E51" s="89" t="s">
        <v>1</v>
      </c>
      <c r="F51" s="89" t="s">
        <v>1</v>
      </c>
      <c r="G51" s="133" t="s">
        <v>1</v>
      </c>
      <c r="H51" s="50">
        <f t="shared" si="12"/>
        <v>-49.4</v>
      </c>
      <c r="I51" s="51"/>
      <c r="J51" s="51"/>
      <c r="K51" s="80"/>
      <c r="L51" s="80"/>
    </row>
    <row r="52" spans="1:12" ht="12.75" customHeight="1">
      <c r="A52" s="90" t="s">
        <v>69</v>
      </c>
      <c r="B52" s="91">
        <v>49.4</v>
      </c>
      <c r="C52" s="91">
        <v>49.4</v>
      </c>
      <c r="D52" s="89" t="s">
        <v>1</v>
      </c>
      <c r="E52" s="89" t="s">
        <v>1</v>
      </c>
      <c r="F52" s="89" t="s">
        <v>1</v>
      </c>
      <c r="G52" s="133" t="s">
        <v>1</v>
      </c>
      <c r="H52" s="50">
        <f t="shared" si="12"/>
        <v>-49.4</v>
      </c>
      <c r="I52" s="72"/>
      <c r="J52" s="68"/>
      <c r="K52" s="80"/>
      <c r="L52" s="80"/>
    </row>
    <row r="53" spans="1:12" ht="12.75" customHeight="1">
      <c r="A53" s="92" t="s">
        <v>43</v>
      </c>
      <c r="B53" s="89">
        <v>49.4</v>
      </c>
      <c r="C53" s="89">
        <v>49.4</v>
      </c>
      <c r="D53" s="89" t="s">
        <v>1</v>
      </c>
      <c r="E53" s="89" t="s">
        <v>1</v>
      </c>
      <c r="F53" s="89" t="s">
        <v>1</v>
      </c>
      <c r="G53" s="133" t="s">
        <v>1</v>
      </c>
      <c r="H53" s="50">
        <f>-C53</f>
        <v>-49.4</v>
      </c>
      <c r="I53" s="68"/>
      <c r="J53" s="68"/>
      <c r="K53" s="80"/>
      <c r="L53" s="80"/>
    </row>
    <row r="54" spans="1:12" ht="12.75" customHeight="1">
      <c r="A54" s="90" t="s">
        <v>69</v>
      </c>
      <c r="B54" s="91">
        <v>49.4</v>
      </c>
      <c r="C54" s="91">
        <v>49.4</v>
      </c>
      <c r="D54" s="89" t="s">
        <v>1</v>
      </c>
      <c r="E54" s="89" t="s">
        <v>1</v>
      </c>
      <c r="F54" s="89" t="s">
        <v>1</v>
      </c>
      <c r="G54" s="133" t="s">
        <v>1</v>
      </c>
      <c r="H54" s="50">
        <f t="shared" si="12"/>
        <v>-49.4</v>
      </c>
      <c r="I54" s="68"/>
      <c r="J54" s="68"/>
      <c r="K54" s="80"/>
      <c r="L54" s="80"/>
    </row>
    <row r="55" spans="1:12" ht="12.75" customHeight="1">
      <c r="A55" s="92" t="s">
        <v>41</v>
      </c>
      <c r="B55" s="94">
        <v>1.75</v>
      </c>
      <c r="C55" s="94">
        <v>1.75</v>
      </c>
      <c r="D55" s="89" t="s">
        <v>1</v>
      </c>
      <c r="E55" s="89" t="s">
        <v>1</v>
      </c>
      <c r="F55" s="89" t="s">
        <v>1</v>
      </c>
      <c r="G55" s="133" t="s">
        <v>1</v>
      </c>
      <c r="H55" s="50">
        <f t="shared" si="12"/>
        <v>-1.75</v>
      </c>
      <c r="I55" s="68"/>
      <c r="J55" s="68"/>
      <c r="K55" s="80"/>
      <c r="L55" s="80"/>
    </row>
    <row r="56" spans="1:12" ht="12.75" customHeight="1">
      <c r="A56" s="90" t="s">
        <v>69</v>
      </c>
      <c r="B56" s="95">
        <v>1.75</v>
      </c>
      <c r="C56" s="95">
        <v>1.75</v>
      </c>
      <c r="D56" s="89" t="s">
        <v>1</v>
      </c>
      <c r="E56" s="89" t="s">
        <v>1</v>
      </c>
      <c r="F56" s="89" t="s">
        <v>1</v>
      </c>
      <c r="G56" s="133" t="s">
        <v>1</v>
      </c>
      <c r="H56" s="50">
        <f t="shared" si="12"/>
        <v>-1.75</v>
      </c>
      <c r="I56" s="72"/>
      <c r="J56" s="68"/>
      <c r="K56" s="67"/>
      <c r="L56" s="67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workbookViewId="0" topLeftCell="A1">
      <selection activeCell="K23" sqref="K23"/>
    </sheetView>
  </sheetViews>
  <sheetFormatPr defaultColWidth="9.125" defaultRowHeight="12.75"/>
  <cols>
    <col min="1" max="1" width="27.25390625" style="144" customWidth="1"/>
    <col min="2" max="2" width="10.75390625" style="144" customWidth="1"/>
    <col min="3" max="4" width="11.125" style="144" customWidth="1"/>
    <col min="5" max="8" width="10.75390625" style="144" customWidth="1"/>
    <col min="9" max="9" width="9.00390625" style="144" customWidth="1"/>
    <col min="10" max="10" width="11.125" style="144" customWidth="1"/>
    <col min="11" max="16384" width="9.125" style="144" customWidth="1"/>
  </cols>
  <sheetData>
    <row r="1" spans="1:10" ht="12.75">
      <c r="A1" s="142" t="s">
        <v>101</v>
      </c>
      <c r="B1" s="143"/>
      <c r="J1" s="145"/>
    </row>
    <row r="2" spans="1:11" s="148" customFormat="1" ht="12.75">
      <c r="A2" s="146" t="s">
        <v>49</v>
      </c>
      <c r="B2" s="146"/>
      <c r="C2" s="147"/>
      <c r="D2" s="147"/>
      <c r="E2" s="147"/>
      <c r="F2" s="147"/>
      <c r="G2" s="147"/>
      <c r="K2" s="149"/>
    </row>
    <row r="3" spans="1:13" ht="26.25" customHeight="1">
      <c r="A3" s="100"/>
      <c r="B3" s="101" t="s">
        <v>110</v>
      </c>
      <c r="C3" s="150" t="s">
        <v>115</v>
      </c>
      <c r="D3" s="150" t="s">
        <v>114</v>
      </c>
      <c r="E3" s="150">
        <v>42887</v>
      </c>
      <c r="F3" s="150">
        <v>42917</v>
      </c>
      <c r="G3" s="103" t="s">
        <v>2</v>
      </c>
      <c r="H3" s="103" t="s">
        <v>3</v>
      </c>
      <c r="I3" s="105"/>
      <c r="J3" s="151"/>
      <c r="K3" s="151"/>
      <c r="L3" s="152"/>
      <c r="M3" s="153"/>
    </row>
    <row r="4" spans="1:13" ht="12.75" customHeight="1">
      <c r="A4" s="154" t="s">
        <v>27</v>
      </c>
      <c r="B4" s="162">
        <v>3.969491370853831</v>
      </c>
      <c r="C4" s="162">
        <v>5.515869146995532</v>
      </c>
      <c r="D4" s="162">
        <v>1.6047610920677222</v>
      </c>
      <c r="E4" s="162">
        <v>1.94</v>
      </c>
      <c r="F4" s="162">
        <v>2.0585940444895767</v>
      </c>
      <c r="G4" s="106">
        <f>F4-E4</f>
        <v>0.11859404448957678</v>
      </c>
      <c r="H4" s="106">
        <f>+D4-C4</f>
        <v>-3.9111080549278094</v>
      </c>
      <c r="I4" s="151"/>
      <c r="J4" s="156"/>
      <c r="K4" s="156"/>
      <c r="L4" s="151"/>
      <c r="M4" s="151"/>
    </row>
    <row r="5" spans="1:13" ht="12.75">
      <c r="A5" s="109" t="s">
        <v>18</v>
      </c>
      <c r="B5" s="155">
        <v>4.79482024017098</v>
      </c>
      <c r="C5" s="155">
        <v>5.912748336239371</v>
      </c>
      <c r="D5" s="155">
        <v>1.75</v>
      </c>
      <c r="E5" s="155">
        <v>1</v>
      </c>
      <c r="F5" s="155">
        <v>2</v>
      </c>
      <c r="G5" s="106">
        <f aca="true" t="shared" si="0" ref="G5:G9">F5-E5</f>
        <v>1</v>
      </c>
      <c r="H5" s="106">
        <f>+D5-C5</f>
        <v>-4.162748336239371</v>
      </c>
      <c r="I5" s="197"/>
      <c r="J5" s="157"/>
      <c r="K5" s="156"/>
      <c r="L5" s="156"/>
      <c r="M5" s="156"/>
    </row>
    <row r="6" spans="1:13" ht="12.75" customHeight="1">
      <c r="A6" s="109" t="s">
        <v>107</v>
      </c>
      <c r="B6" s="155">
        <v>3.7245906684030565</v>
      </c>
      <c r="C6" s="155">
        <v>5.0930187543881855</v>
      </c>
      <c r="D6" s="155">
        <v>1.404810887548976</v>
      </c>
      <c r="E6" s="155">
        <v>1.4289025510525566</v>
      </c>
      <c r="F6" s="155">
        <v>1.558093171787596</v>
      </c>
      <c r="G6" s="106">
        <f t="shared" si="0"/>
        <v>0.1291906207350395</v>
      </c>
      <c r="H6" s="106">
        <f>+D6-C6</f>
        <v>-3.6882078668392095</v>
      </c>
      <c r="I6" s="193"/>
      <c r="J6" s="157"/>
      <c r="K6" s="156"/>
      <c r="L6" s="157"/>
      <c r="M6" s="157"/>
    </row>
    <row r="7" spans="1:13" ht="12.75" customHeight="1">
      <c r="A7" s="109" t="s">
        <v>106</v>
      </c>
      <c r="B7" s="155">
        <v>4.608242303947717</v>
      </c>
      <c r="C7" s="155">
        <v>6.09569678925491</v>
      </c>
      <c r="D7" s="155">
        <v>1.7133274950223303</v>
      </c>
      <c r="E7" s="155">
        <v>1.9932924651563113</v>
      </c>
      <c r="F7" s="155">
        <v>2.5</v>
      </c>
      <c r="G7" s="106">
        <f t="shared" si="0"/>
        <v>0.5067075348436887</v>
      </c>
      <c r="H7" s="106">
        <f>+D7-C7</f>
        <v>-4.382369294232579</v>
      </c>
      <c r="I7" s="193"/>
      <c r="J7" s="157"/>
      <c r="K7" s="156"/>
      <c r="L7" s="157"/>
      <c r="M7" s="157"/>
    </row>
    <row r="8" spans="1:13" ht="12.75" customHeight="1">
      <c r="A8" s="109" t="s">
        <v>19</v>
      </c>
      <c r="B8" s="155">
        <v>1.5</v>
      </c>
      <c r="C8" s="155">
        <v>1.5</v>
      </c>
      <c r="D8" s="155">
        <v>2.25</v>
      </c>
      <c r="E8" s="155">
        <v>3</v>
      </c>
      <c r="F8" s="155">
        <v>3</v>
      </c>
      <c r="G8" s="106">
        <f t="shared" si="0"/>
        <v>0</v>
      </c>
      <c r="H8" s="106">
        <f>+D8-C8</f>
        <v>0.75</v>
      </c>
      <c r="I8" s="193"/>
      <c r="J8" s="156"/>
      <c r="K8" s="156"/>
      <c r="L8" s="157"/>
      <c r="M8" s="157"/>
    </row>
    <row r="9" spans="1:13" ht="12.75" customHeight="1">
      <c r="A9" s="109" t="s">
        <v>20</v>
      </c>
      <c r="B9" s="158" t="s">
        <v>1</v>
      </c>
      <c r="C9" s="158" t="s">
        <v>1</v>
      </c>
      <c r="D9" s="158">
        <v>2.410023612190387</v>
      </c>
      <c r="E9" s="158">
        <v>3.250118060951934</v>
      </c>
      <c r="F9" s="158">
        <v>3.5</v>
      </c>
      <c r="G9" s="106">
        <f t="shared" si="0"/>
        <v>0.24988193904806622</v>
      </c>
      <c r="H9" s="106">
        <f>+D9</f>
        <v>2.410023612190387</v>
      </c>
      <c r="I9" s="156"/>
      <c r="J9" s="156"/>
      <c r="K9" s="156"/>
      <c r="L9" s="156"/>
      <c r="M9" s="156"/>
    </row>
    <row r="10" spans="1:13" ht="12.75" customHeight="1">
      <c r="A10" s="109" t="s">
        <v>44</v>
      </c>
      <c r="B10" s="158" t="s">
        <v>1</v>
      </c>
      <c r="C10" s="158" t="s">
        <v>1</v>
      </c>
      <c r="D10" s="158" t="s">
        <v>1</v>
      </c>
      <c r="E10" s="158" t="s">
        <v>1</v>
      </c>
      <c r="F10" s="158" t="s">
        <v>1</v>
      </c>
      <c r="G10" s="106" t="s">
        <v>1</v>
      </c>
      <c r="H10" s="195" t="s">
        <v>1</v>
      </c>
      <c r="I10" s="156"/>
      <c r="J10" s="156"/>
      <c r="K10" s="156"/>
      <c r="L10" s="156"/>
      <c r="M10" s="156"/>
    </row>
    <row r="11" spans="1:13" ht="12.75" customHeight="1">
      <c r="A11" s="109" t="s">
        <v>108</v>
      </c>
      <c r="B11" s="158" t="s">
        <v>1</v>
      </c>
      <c r="C11" s="158" t="s">
        <v>1</v>
      </c>
      <c r="D11" s="158" t="s">
        <v>1</v>
      </c>
      <c r="E11" s="158" t="s">
        <v>1</v>
      </c>
      <c r="F11" s="158" t="s">
        <v>1</v>
      </c>
      <c r="G11" s="106" t="s">
        <v>1</v>
      </c>
      <c r="H11" s="195" t="s">
        <v>1</v>
      </c>
      <c r="I11" s="156"/>
      <c r="J11" s="156"/>
      <c r="K11" s="156"/>
      <c r="L11" s="156"/>
      <c r="M11" s="156"/>
    </row>
    <row r="12" spans="1:13" ht="12.75" customHeight="1">
      <c r="A12" s="109" t="s">
        <v>109</v>
      </c>
      <c r="B12" s="158" t="s">
        <v>1</v>
      </c>
      <c r="C12" s="158" t="s">
        <v>1</v>
      </c>
      <c r="D12" s="158" t="s">
        <v>1</v>
      </c>
      <c r="E12" s="158" t="s">
        <v>1</v>
      </c>
      <c r="F12" s="158" t="s">
        <v>1</v>
      </c>
      <c r="G12" s="106" t="s">
        <v>1</v>
      </c>
      <c r="H12" s="195" t="s">
        <v>1</v>
      </c>
      <c r="I12" s="156"/>
      <c r="J12" s="156"/>
      <c r="K12" s="156"/>
      <c r="L12" s="156"/>
      <c r="M12" s="156"/>
    </row>
    <row r="13" spans="1:13" ht="12.75" customHeight="1">
      <c r="A13" s="109" t="s">
        <v>54</v>
      </c>
      <c r="B13" s="158" t="s">
        <v>1</v>
      </c>
      <c r="C13" s="158" t="s">
        <v>1</v>
      </c>
      <c r="D13" s="158" t="s">
        <v>1</v>
      </c>
      <c r="E13" s="158" t="s">
        <v>1</v>
      </c>
      <c r="F13" s="158" t="s">
        <v>1</v>
      </c>
      <c r="G13" s="106" t="s">
        <v>1</v>
      </c>
      <c r="H13" s="195" t="s">
        <v>1</v>
      </c>
      <c r="I13" s="156"/>
      <c r="J13" s="159"/>
      <c r="K13" s="151"/>
      <c r="L13" s="156"/>
      <c r="M13" s="156"/>
    </row>
    <row r="14" spans="1:13" ht="12.75" customHeight="1">
      <c r="A14" s="154" t="s">
        <v>46</v>
      </c>
      <c r="B14" s="162">
        <v>6.889275128289065</v>
      </c>
      <c r="C14" s="162">
        <v>10.12851438242142</v>
      </c>
      <c r="D14" s="162">
        <v>2.9318275140300734</v>
      </c>
      <c r="E14" s="162">
        <v>4.6</v>
      </c>
      <c r="F14" s="162">
        <v>5.061146748492013</v>
      </c>
      <c r="G14" s="106">
        <f>F14-E14</f>
        <v>0.46114674849201354</v>
      </c>
      <c r="H14" s="106">
        <f>+D14-C14</f>
        <v>-7.196686868391346</v>
      </c>
      <c r="I14" s="159"/>
      <c r="J14" s="203"/>
      <c r="K14" s="156"/>
      <c r="L14" s="159"/>
      <c r="M14" s="159"/>
    </row>
    <row r="15" spans="1:13" ht="12.75" customHeight="1">
      <c r="A15" s="109" t="s">
        <v>18</v>
      </c>
      <c r="B15" s="160" t="s">
        <v>1</v>
      </c>
      <c r="C15" s="160" t="s">
        <v>1</v>
      </c>
      <c r="D15" s="160" t="s">
        <v>1</v>
      </c>
      <c r="E15" s="160" t="s">
        <v>1</v>
      </c>
      <c r="F15" s="160" t="s">
        <v>1</v>
      </c>
      <c r="G15" s="160" t="s">
        <v>1</v>
      </c>
      <c r="H15" s="106" t="s">
        <v>1</v>
      </c>
      <c r="I15" s="157"/>
      <c r="J15" s="203"/>
      <c r="K15" s="156"/>
      <c r="L15" s="157"/>
      <c r="M15" s="157"/>
    </row>
    <row r="16" spans="1:13" ht="12.75" customHeight="1">
      <c r="A16" s="109" t="s">
        <v>107</v>
      </c>
      <c r="B16" s="160">
        <v>8.25</v>
      </c>
      <c r="C16" s="160">
        <v>11.75</v>
      </c>
      <c r="D16" s="160">
        <v>4.13</v>
      </c>
      <c r="E16" s="160" t="s">
        <v>1</v>
      </c>
      <c r="F16" s="160">
        <v>6.75</v>
      </c>
      <c r="G16" s="106">
        <f>F16</f>
        <v>6.75</v>
      </c>
      <c r="H16" s="106">
        <f>+D16-C16</f>
        <v>-7.62</v>
      </c>
      <c r="I16" s="157"/>
      <c r="J16" s="203"/>
      <c r="K16" s="156"/>
      <c r="L16" s="157"/>
      <c r="M16" s="157"/>
    </row>
    <row r="17" spans="1:13" ht="12.75" customHeight="1">
      <c r="A17" s="109" t="s">
        <v>106</v>
      </c>
      <c r="B17" s="160">
        <v>3.305555555555555</v>
      </c>
      <c r="C17" s="160">
        <v>3.5</v>
      </c>
      <c r="D17" s="160">
        <v>3.35</v>
      </c>
      <c r="E17" s="160">
        <v>6.75</v>
      </c>
      <c r="F17" s="160" t="s">
        <v>1</v>
      </c>
      <c r="G17" s="160">
        <f>-E17</f>
        <v>-6.75</v>
      </c>
      <c r="H17" s="106">
        <f>+D17-C17</f>
        <v>-0.1499999999999999</v>
      </c>
      <c r="I17" s="157"/>
      <c r="J17" s="203"/>
      <c r="K17" s="156"/>
      <c r="L17" s="157"/>
      <c r="M17" s="157"/>
    </row>
    <row r="18" spans="1:13" ht="12.75" customHeight="1">
      <c r="A18" s="109" t="s">
        <v>19</v>
      </c>
      <c r="B18" s="160">
        <v>6.68333333333334</v>
      </c>
      <c r="C18" s="160">
        <v>10.055555555555566</v>
      </c>
      <c r="D18" s="160">
        <v>1.65</v>
      </c>
      <c r="E18" s="160" t="s">
        <v>1</v>
      </c>
      <c r="F18" s="160" t="s">
        <v>1</v>
      </c>
      <c r="G18" s="160" t="s">
        <v>1</v>
      </c>
      <c r="H18" s="106">
        <f>+D18-C18</f>
        <v>-8.405555555555566</v>
      </c>
      <c r="I18" s="157"/>
      <c r="J18" s="203"/>
      <c r="K18" s="156"/>
      <c r="L18" s="157"/>
      <c r="M18" s="157"/>
    </row>
    <row r="19" spans="1:13" ht="12.75" customHeight="1">
      <c r="A19" s="109" t="s">
        <v>20</v>
      </c>
      <c r="B19" s="158">
        <v>2</v>
      </c>
      <c r="C19" s="158" t="s">
        <v>1</v>
      </c>
      <c r="D19" s="158">
        <v>1.70366972477064</v>
      </c>
      <c r="E19" s="158" t="s">
        <v>1</v>
      </c>
      <c r="F19" s="160" t="s">
        <v>1</v>
      </c>
      <c r="G19" s="160" t="s">
        <v>1</v>
      </c>
      <c r="H19" s="106">
        <f>D19</f>
        <v>1.70366972477064</v>
      </c>
      <c r="I19" s="157"/>
      <c r="J19" s="203"/>
      <c r="K19" s="156"/>
      <c r="L19" s="157"/>
      <c r="M19" s="157"/>
    </row>
    <row r="20" spans="1:13" ht="12.75" customHeight="1">
      <c r="A20" s="109" t="s">
        <v>44</v>
      </c>
      <c r="B20" s="158">
        <v>10</v>
      </c>
      <c r="C20" s="160">
        <v>10</v>
      </c>
      <c r="D20" s="158" t="s">
        <v>1</v>
      </c>
      <c r="E20" s="158" t="s">
        <v>1</v>
      </c>
      <c r="F20" s="160" t="s">
        <v>1</v>
      </c>
      <c r="G20" s="160" t="s">
        <v>1</v>
      </c>
      <c r="H20" s="106">
        <f>-C20</f>
        <v>-10</v>
      </c>
      <c r="I20" s="157"/>
      <c r="J20" s="203"/>
      <c r="K20" s="156"/>
      <c r="L20" s="157"/>
      <c r="M20" s="157"/>
    </row>
    <row r="21" spans="1:13" ht="12.75" customHeight="1">
      <c r="A21" s="109" t="s">
        <v>108</v>
      </c>
      <c r="B21" s="160">
        <v>12</v>
      </c>
      <c r="C21" s="160">
        <v>16</v>
      </c>
      <c r="D21" s="160" t="s">
        <v>1</v>
      </c>
      <c r="E21" s="158" t="s">
        <v>1</v>
      </c>
      <c r="F21" s="160" t="s">
        <v>1</v>
      </c>
      <c r="G21" s="160" t="s">
        <v>1</v>
      </c>
      <c r="H21" s="106">
        <f>-C21</f>
        <v>-16</v>
      </c>
      <c r="I21" s="157"/>
      <c r="J21" s="203"/>
      <c r="K21" s="156"/>
      <c r="L21" s="157"/>
      <c r="M21" s="157"/>
    </row>
    <row r="22" spans="1:13" ht="12.75" customHeight="1">
      <c r="A22" s="109" t="s">
        <v>109</v>
      </c>
      <c r="B22" s="160">
        <v>10.588235294117649</v>
      </c>
      <c r="C22" s="160">
        <v>10.588235294117649</v>
      </c>
      <c r="D22" s="160">
        <v>3.5</v>
      </c>
      <c r="E22" s="158">
        <v>3</v>
      </c>
      <c r="F22" s="158">
        <v>4</v>
      </c>
      <c r="G22" s="106">
        <f>F22-E22</f>
        <v>1</v>
      </c>
      <c r="H22" s="106">
        <f>+D22-C22</f>
        <v>-7.0882352941176485</v>
      </c>
      <c r="I22" s="157"/>
      <c r="J22" s="157"/>
      <c r="K22" s="156"/>
      <c r="L22" s="157"/>
      <c r="M22" s="157"/>
    </row>
    <row r="23" spans="1:13" ht="12.75" customHeight="1">
      <c r="A23" s="109" t="s">
        <v>54</v>
      </c>
      <c r="B23" s="158" t="s">
        <v>1</v>
      </c>
      <c r="C23" s="158" t="s">
        <v>1</v>
      </c>
      <c r="D23" s="158">
        <v>6.7</v>
      </c>
      <c r="E23" s="158" t="s">
        <v>1</v>
      </c>
      <c r="F23" s="158" t="s">
        <v>1</v>
      </c>
      <c r="G23" s="158" t="s">
        <v>1</v>
      </c>
      <c r="H23" s="106">
        <f>D23</f>
        <v>6.7</v>
      </c>
      <c r="I23" s="157"/>
      <c r="J23" s="159"/>
      <c r="K23" s="156"/>
      <c r="L23" s="157"/>
      <c r="M23" s="157"/>
    </row>
    <row r="24" spans="1:13" ht="12.75" customHeight="1">
      <c r="A24" s="154" t="s">
        <v>47</v>
      </c>
      <c r="B24" s="162">
        <v>2</v>
      </c>
      <c r="C24" s="162" t="s">
        <v>1</v>
      </c>
      <c r="D24" s="162">
        <v>4</v>
      </c>
      <c r="E24" s="162">
        <v>4</v>
      </c>
      <c r="F24" s="162" t="s">
        <v>1</v>
      </c>
      <c r="G24" s="106">
        <f>-4</f>
        <v>-4</v>
      </c>
      <c r="H24" s="106">
        <f>D24</f>
        <v>4</v>
      </c>
      <c r="I24" s="159"/>
      <c r="J24" s="157"/>
      <c r="K24" s="156"/>
      <c r="L24" s="159"/>
      <c r="M24" s="159"/>
    </row>
    <row r="25" spans="1:13" ht="12.75" customHeight="1">
      <c r="A25" s="109" t="s">
        <v>18</v>
      </c>
      <c r="B25" s="160" t="s">
        <v>1</v>
      </c>
      <c r="C25" s="160" t="s">
        <v>1</v>
      </c>
      <c r="D25" s="160" t="s">
        <v>1</v>
      </c>
      <c r="E25" s="160" t="s">
        <v>1</v>
      </c>
      <c r="F25" s="162" t="s">
        <v>1</v>
      </c>
      <c r="G25" s="162" t="s">
        <v>1</v>
      </c>
      <c r="H25" s="138" t="s">
        <v>1</v>
      </c>
      <c r="I25" s="157"/>
      <c r="J25" s="157"/>
      <c r="K25" s="156"/>
      <c r="L25" s="157"/>
      <c r="M25" s="157"/>
    </row>
    <row r="26" spans="1:13" ht="12.75" customHeight="1">
      <c r="A26" s="109" t="s">
        <v>107</v>
      </c>
      <c r="B26" s="160">
        <v>2</v>
      </c>
      <c r="C26" s="160" t="s">
        <v>1</v>
      </c>
      <c r="D26" s="160" t="s">
        <v>1</v>
      </c>
      <c r="E26" s="160" t="s">
        <v>1</v>
      </c>
      <c r="F26" s="162" t="s">
        <v>1</v>
      </c>
      <c r="G26" s="162" t="s">
        <v>1</v>
      </c>
      <c r="H26" s="138" t="s">
        <v>1</v>
      </c>
      <c r="I26" s="157"/>
      <c r="J26" s="157"/>
      <c r="K26" s="156"/>
      <c r="L26" s="157"/>
      <c r="M26" s="157"/>
    </row>
    <row r="27" spans="1:13" ht="12.75" customHeight="1">
      <c r="A27" s="109" t="s">
        <v>106</v>
      </c>
      <c r="B27" s="160">
        <v>2</v>
      </c>
      <c r="C27" s="160" t="s">
        <v>1</v>
      </c>
      <c r="D27" s="160" t="s">
        <v>1</v>
      </c>
      <c r="E27" s="160" t="s">
        <v>1</v>
      </c>
      <c r="F27" s="162" t="s">
        <v>1</v>
      </c>
      <c r="G27" s="162" t="s">
        <v>1</v>
      </c>
      <c r="H27" s="138" t="s">
        <v>1</v>
      </c>
      <c r="I27" s="157"/>
      <c r="J27" s="157"/>
      <c r="K27" s="156"/>
      <c r="L27" s="157"/>
      <c r="M27" s="157"/>
    </row>
    <row r="28" spans="1:13" ht="12.75" customHeight="1">
      <c r="A28" s="109" t="s">
        <v>19</v>
      </c>
      <c r="B28" s="160" t="s">
        <v>1</v>
      </c>
      <c r="C28" s="160" t="s">
        <v>1</v>
      </c>
      <c r="D28" s="160" t="s">
        <v>1</v>
      </c>
      <c r="E28" s="160" t="s">
        <v>1</v>
      </c>
      <c r="F28" s="162" t="s">
        <v>1</v>
      </c>
      <c r="G28" s="162" t="s">
        <v>1</v>
      </c>
      <c r="H28" s="138" t="s">
        <v>1</v>
      </c>
      <c r="I28" s="157"/>
      <c r="J28" s="157"/>
      <c r="K28" s="157"/>
      <c r="L28" s="157"/>
      <c r="M28" s="157"/>
    </row>
    <row r="29" spans="1:13" ht="12.75" customHeight="1">
      <c r="A29" s="109" t="s">
        <v>20</v>
      </c>
      <c r="B29" s="158" t="s">
        <v>1</v>
      </c>
      <c r="C29" s="158" t="s">
        <v>1</v>
      </c>
      <c r="D29" s="158" t="s">
        <v>1</v>
      </c>
      <c r="E29" s="158" t="s">
        <v>1</v>
      </c>
      <c r="F29" s="162" t="s">
        <v>1</v>
      </c>
      <c r="G29" s="162" t="s">
        <v>1</v>
      </c>
      <c r="H29" s="195" t="s">
        <v>1</v>
      </c>
      <c r="I29" s="157"/>
      <c r="J29" s="157"/>
      <c r="K29" s="157"/>
      <c r="L29" s="157"/>
      <c r="M29" s="157"/>
    </row>
    <row r="30" spans="1:13" ht="12.75" customHeight="1">
      <c r="A30" s="109" t="s">
        <v>44</v>
      </c>
      <c r="B30" s="158" t="s">
        <v>1</v>
      </c>
      <c r="C30" s="158" t="s">
        <v>1</v>
      </c>
      <c r="D30" s="158" t="s">
        <v>1</v>
      </c>
      <c r="E30" s="158" t="s">
        <v>1</v>
      </c>
      <c r="F30" s="162" t="s">
        <v>1</v>
      </c>
      <c r="G30" s="162" t="s">
        <v>1</v>
      </c>
      <c r="H30" s="195" t="s">
        <v>1</v>
      </c>
      <c r="I30" s="157"/>
      <c r="J30" s="157"/>
      <c r="K30" s="157"/>
      <c r="L30" s="157"/>
      <c r="M30" s="157"/>
    </row>
    <row r="31" spans="1:13" ht="12.75" customHeight="1">
      <c r="A31" s="109" t="s">
        <v>108</v>
      </c>
      <c r="B31" s="158" t="s">
        <v>1</v>
      </c>
      <c r="C31" s="158" t="s">
        <v>1</v>
      </c>
      <c r="D31" s="158" t="s">
        <v>1</v>
      </c>
      <c r="E31" s="158" t="s">
        <v>1</v>
      </c>
      <c r="F31" s="162" t="s">
        <v>1</v>
      </c>
      <c r="G31" s="162" t="s">
        <v>1</v>
      </c>
      <c r="H31" s="195" t="s">
        <v>1</v>
      </c>
      <c r="I31" s="157"/>
      <c r="J31" s="157"/>
      <c r="K31" s="157"/>
      <c r="L31" s="157"/>
      <c r="M31" s="157"/>
    </row>
    <row r="32" spans="1:13" ht="12.75" customHeight="1">
      <c r="A32" s="109" t="s">
        <v>109</v>
      </c>
      <c r="B32" s="158" t="s">
        <v>1</v>
      </c>
      <c r="C32" s="158" t="s">
        <v>1</v>
      </c>
      <c r="D32" s="158">
        <v>4</v>
      </c>
      <c r="E32" s="158">
        <v>4</v>
      </c>
      <c r="F32" s="162" t="s">
        <v>1</v>
      </c>
      <c r="G32" s="106">
        <f>-4</f>
        <v>-4</v>
      </c>
      <c r="H32" s="195">
        <f>D32</f>
        <v>4</v>
      </c>
      <c r="I32" s="157"/>
      <c r="J32" s="157"/>
      <c r="K32" s="157"/>
      <c r="L32" s="157"/>
      <c r="M32" s="157"/>
    </row>
    <row r="33" spans="1:13" ht="12.75" customHeight="1">
      <c r="A33" s="109" t="s">
        <v>54</v>
      </c>
      <c r="B33" s="158" t="s">
        <v>1</v>
      </c>
      <c r="C33" s="158" t="s">
        <v>1</v>
      </c>
      <c r="D33" s="158" t="s">
        <v>1</v>
      </c>
      <c r="E33" s="158" t="s">
        <v>1</v>
      </c>
      <c r="F33" s="162" t="s">
        <v>1</v>
      </c>
      <c r="G33" s="162" t="s">
        <v>1</v>
      </c>
      <c r="H33" s="195" t="s">
        <v>1</v>
      </c>
      <c r="I33" s="157"/>
      <c r="J33" s="156"/>
      <c r="K33" s="156"/>
      <c r="L33" s="157"/>
      <c r="M33" s="157"/>
    </row>
    <row r="34" ht="12.75">
      <c r="D34" s="161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workbookViewId="0" topLeftCell="A1">
      <selection activeCell="K27" sqref="K27"/>
    </sheetView>
  </sheetViews>
  <sheetFormatPr defaultColWidth="9.125" defaultRowHeight="12.75"/>
  <cols>
    <col min="1" max="1" width="20.875" style="115" bestFit="1" customWidth="1"/>
    <col min="2" max="2" width="10.75390625" style="115" customWidth="1"/>
    <col min="3" max="4" width="11.125" style="115" customWidth="1"/>
    <col min="5" max="8" width="10.75390625" style="115" customWidth="1"/>
    <col min="9" max="9" width="12.25390625" style="115" bestFit="1" customWidth="1"/>
    <col min="10" max="16384" width="9.125" style="115" customWidth="1"/>
  </cols>
  <sheetData>
    <row r="1" ht="14.25" customHeight="1">
      <c r="A1" s="114" t="s">
        <v>102</v>
      </c>
    </row>
    <row r="2" spans="1:7" s="118" customFormat="1" ht="12.75" customHeight="1">
      <c r="A2" s="116" t="s">
        <v>50</v>
      </c>
      <c r="B2" s="117"/>
      <c r="C2" s="77"/>
      <c r="D2" s="77"/>
      <c r="E2" s="77"/>
      <c r="F2" s="77"/>
      <c r="G2" s="77"/>
    </row>
    <row r="3" spans="1:8" ht="24" customHeight="1">
      <c r="A3" s="100"/>
      <c r="B3" s="101" t="s">
        <v>110</v>
      </c>
      <c r="C3" s="150" t="s">
        <v>115</v>
      </c>
      <c r="D3" s="150" t="s">
        <v>114</v>
      </c>
      <c r="E3" s="150">
        <v>42887</v>
      </c>
      <c r="F3" s="150">
        <v>42917</v>
      </c>
      <c r="G3" s="102" t="s">
        <v>2</v>
      </c>
      <c r="H3" s="103" t="s">
        <v>3</v>
      </c>
    </row>
    <row r="4" spans="1:9" ht="12.75" customHeight="1">
      <c r="A4" s="104" t="s">
        <v>48</v>
      </c>
      <c r="B4" s="163">
        <v>6402.918100000001</v>
      </c>
      <c r="C4" s="163">
        <v>4747.6653</v>
      </c>
      <c r="D4" s="163">
        <v>3240.1328999999996</v>
      </c>
      <c r="E4" s="163">
        <v>1034.0232</v>
      </c>
      <c r="F4" s="163">
        <v>940.0363</v>
      </c>
      <c r="G4" s="138">
        <f>F4-E4</f>
        <v>-93.9869000000001</v>
      </c>
      <c r="H4" s="106">
        <f>D4-C4</f>
        <v>-1507.5324</v>
      </c>
      <c r="I4" s="119"/>
    </row>
    <row r="5" spans="1:9" ht="12.75" customHeight="1">
      <c r="A5" s="107" t="s">
        <v>29</v>
      </c>
      <c r="B5" s="136">
        <v>4515.2439</v>
      </c>
      <c r="C5" s="136">
        <v>3457.5833</v>
      </c>
      <c r="D5" s="136">
        <v>2558.0053</v>
      </c>
      <c r="E5" s="163">
        <v>882.9659</v>
      </c>
      <c r="F5" s="163">
        <v>810.4595</v>
      </c>
      <c r="G5" s="138">
        <f>F5-E5</f>
        <v>-72.50639999999999</v>
      </c>
      <c r="H5" s="106">
        <f aca="true" t="shared" si="0" ref="H5:H9">D5-C5</f>
        <v>-899.578</v>
      </c>
      <c r="I5" s="119"/>
    </row>
    <row r="6" spans="1:10" ht="12.75" customHeight="1">
      <c r="A6" s="108" t="s">
        <v>18</v>
      </c>
      <c r="B6" s="137">
        <v>824.7366999999999</v>
      </c>
      <c r="C6" s="137">
        <v>544.6168</v>
      </c>
      <c r="D6" s="137">
        <v>121.0258</v>
      </c>
      <c r="E6" s="137">
        <v>19.3574</v>
      </c>
      <c r="F6" s="137">
        <v>48.899</v>
      </c>
      <c r="G6" s="138">
        <f aca="true" t="shared" si="1" ref="G6:G9">F6-E6</f>
        <v>29.541600000000003</v>
      </c>
      <c r="H6" s="106">
        <f t="shared" si="0"/>
        <v>-423.591</v>
      </c>
      <c r="I6" s="119"/>
      <c r="J6" s="120"/>
    </row>
    <row r="7" spans="1:10" ht="12.75" customHeight="1">
      <c r="A7" s="108" t="s">
        <v>107</v>
      </c>
      <c r="B7" s="137">
        <v>2152.0083999999997</v>
      </c>
      <c r="C7" s="137">
        <v>1661.9189000000001</v>
      </c>
      <c r="D7" s="137">
        <v>1573.6934</v>
      </c>
      <c r="E7" s="137">
        <v>542.7642</v>
      </c>
      <c r="F7" s="137">
        <v>514.7438</v>
      </c>
      <c r="G7" s="138">
        <f t="shared" si="1"/>
        <v>-28.020399999999995</v>
      </c>
      <c r="H7" s="106">
        <f t="shared" si="0"/>
        <v>-88.22550000000001</v>
      </c>
      <c r="I7" s="119"/>
      <c r="J7" s="120"/>
    </row>
    <row r="8" spans="1:10" ht="12.75" customHeight="1">
      <c r="A8" s="108" t="s">
        <v>106</v>
      </c>
      <c r="B8" s="137">
        <v>1441.4638000000002</v>
      </c>
      <c r="C8" s="137">
        <v>1154.0126</v>
      </c>
      <c r="D8" s="137">
        <v>256.7931</v>
      </c>
      <c r="E8" s="137">
        <v>90.1598</v>
      </c>
      <c r="F8" s="137">
        <v>44.7616</v>
      </c>
      <c r="G8" s="138">
        <f>F8-E8</f>
        <v>-45.3982</v>
      </c>
      <c r="H8" s="106">
        <f t="shared" si="0"/>
        <v>-897.2195</v>
      </c>
      <c r="I8" s="119"/>
      <c r="J8" s="120"/>
    </row>
    <row r="9" spans="1:10" ht="12.75" customHeight="1">
      <c r="A9" s="108" t="s">
        <v>19</v>
      </c>
      <c r="B9" s="137">
        <v>97.035</v>
      </c>
      <c r="C9" s="137">
        <v>97.035</v>
      </c>
      <c r="D9" s="137">
        <v>240.0816</v>
      </c>
      <c r="E9" s="137">
        <v>30.576</v>
      </c>
      <c r="F9" s="137">
        <v>101.0131</v>
      </c>
      <c r="G9" s="138">
        <f t="shared" si="1"/>
        <v>70.43709999999999</v>
      </c>
      <c r="H9" s="106">
        <f t="shared" si="0"/>
        <v>143.0466</v>
      </c>
      <c r="I9" s="119"/>
      <c r="J9" s="120"/>
    </row>
    <row r="10" spans="1:10" ht="12.75" customHeight="1">
      <c r="A10" s="108" t="s">
        <v>20</v>
      </c>
      <c r="B10" s="137" t="s">
        <v>1</v>
      </c>
      <c r="C10" s="137" t="s">
        <v>1</v>
      </c>
      <c r="D10" s="137">
        <v>366.4115</v>
      </c>
      <c r="E10" s="137">
        <v>200.1085</v>
      </c>
      <c r="F10" s="137">
        <v>101.042</v>
      </c>
      <c r="G10" s="138">
        <f>F10-E10</f>
        <v>-99.06649999999999</v>
      </c>
      <c r="H10" s="106">
        <f>D10</f>
        <v>366.4115</v>
      </c>
      <c r="I10" s="119"/>
      <c r="J10" s="120"/>
    </row>
    <row r="11" spans="1:10" ht="12.75" customHeight="1">
      <c r="A11" s="108" t="s">
        <v>44</v>
      </c>
      <c r="B11" s="137" t="s">
        <v>1</v>
      </c>
      <c r="C11" s="137" t="s">
        <v>1</v>
      </c>
      <c r="D11" s="137" t="s">
        <v>1</v>
      </c>
      <c r="E11" s="137" t="s">
        <v>1</v>
      </c>
      <c r="F11" s="137" t="s">
        <v>1</v>
      </c>
      <c r="G11" s="137" t="s">
        <v>1</v>
      </c>
      <c r="H11" s="106" t="s">
        <v>1</v>
      </c>
      <c r="J11" s="120"/>
    </row>
    <row r="12" spans="1:10" ht="12.75" customHeight="1">
      <c r="A12" s="108" t="s">
        <v>108</v>
      </c>
      <c r="B12" s="137" t="s">
        <v>1</v>
      </c>
      <c r="C12" s="137" t="s">
        <v>1</v>
      </c>
      <c r="D12" s="137" t="s">
        <v>1</v>
      </c>
      <c r="E12" s="137" t="s">
        <v>1</v>
      </c>
      <c r="F12" s="137" t="s">
        <v>1</v>
      </c>
      <c r="G12" s="137" t="s">
        <v>1</v>
      </c>
      <c r="H12" s="106" t="s">
        <v>1</v>
      </c>
      <c r="J12" s="120"/>
    </row>
    <row r="13" spans="1:10" ht="12.75" customHeight="1">
      <c r="A13" s="108" t="s">
        <v>109</v>
      </c>
      <c r="B13" s="137" t="s">
        <v>1</v>
      </c>
      <c r="C13" s="137" t="s">
        <v>1</v>
      </c>
      <c r="D13" s="137" t="s">
        <v>1</v>
      </c>
      <c r="E13" s="137" t="s">
        <v>1</v>
      </c>
      <c r="F13" s="137" t="s">
        <v>1</v>
      </c>
      <c r="G13" s="137" t="s">
        <v>1</v>
      </c>
      <c r="H13" s="106" t="s">
        <v>1</v>
      </c>
      <c r="J13" s="120"/>
    </row>
    <row r="14" spans="1:10" ht="12.75" customHeight="1">
      <c r="A14" s="108" t="s">
        <v>54</v>
      </c>
      <c r="B14" s="137" t="s">
        <v>1</v>
      </c>
      <c r="C14" s="137" t="s">
        <v>1</v>
      </c>
      <c r="D14" s="137" t="s">
        <v>1</v>
      </c>
      <c r="E14" s="137" t="s">
        <v>1</v>
      </c>
      <c r="F14" s="137" t="s">
        <v>1</v>
      </c>
      <c r="G14" s="137" t="s">
        <v>1</v>
      </c>
      <c r="H14" s="106" t="s">
        <v>1</v>
      </c>
      <c r="J14" s="120"/>
    </row>
    <row r="15" spans="1:10" ht="12.75" customHeight="1">
      <c r="A15" s="107" t="s">
        <v>11</v>
      </c>
      <c r="B15" s="136">
        <v>1852.0497</v>
      </c>
      <c r="C15" s="136">
        <v>1290.082</v>
      </c>
      <c r="D15" s="136">
        <v>648.0065</v>
      </c>
      <c r="E15" s="136">
        <v>116.9362</v>
      </c>
      <c r="F15" s="136">
        <v>129.5768</v>
      </c>
      <c r="G15" s="138">
        <f>F15-E15</f>
        <v>12.640599999999992</v>
      </c>
      <c r="H15" s="106">
        <f>D15-C15</f>
        <v>-642.0755000000001</v>
      </c>
      <c r="I15" s="119"/>
      <c r="J15" s="120"/>
    </row>
    <row r="16" spans="1:10" ht="12.75" customHeight="1">
      <c r="A16" s="108" t="s">
        <v>18</v>
      </c>
      <c r="B16" s="137" t="s">
        <v>1</v>
      </c>
      <c r="C16" s="137" t="s">
        <v>1</v>
      </c>
      <c r="D16" s="137" t="s">
        <v>1</v>
      </c>
      <c r="E16" s="136" t="s">
        <v>1</v>
      </c>
      <c r="F16" s="137" t="s">
        <v>1</v>
      </c>
      <c r="G16" s="138" t="s">
        <v>1</v>
      </c>
      <c r="H16" s="106" t="s">
        <v>1</v>
      </c>
      <c r="I16" s="119"/>
      <c r="J16" s="120"/>
    </row>
    <row r="17" spans="1:10" ht="12.75" customHeight="1">
      <c r="A17" s="108" t="s">
        <v>107</v>
      </c>
      <c r="B17" s="137">
        <v>362.0817</v>
      </c>
      <c r="C17" s="137">
        <v>330.0817</v>
      </c>
      <c r="D17" s="137">
        <v>89.0735</v>
      </c>
      <c r="E17" s="136" t="s">
        <v>1</v>
      </c>
      <c r="F17" s="137">
        <v>50</v>
      </c>
      <c r="G17" s="138">
        <f>F17</f>
        <v>50</v>
      </c>
      <c r="H17" s="106">
        <f>D17-C17</f>
        <v>-241.00820000000002</v>
      </c>
      <c r="I17" s="119"/>
      <c r="J17" s="120"/>
    </row>
    <row r="18" spans="1:10" ht="12.75" customHeight="1">
      <c r="A18" s="108" t="s">
        <v>106</v>
      </c>
      <c r="B18" s="137">
        <v>390</v>
      </c>
      <c r="C18" s="137">
        <v>100</v>
      </c>
      <c r="D18" s="137">
        <v>190.92</v>
      </c>
      <c r="E18" s="136">
        <v>50</v>
      </c>
      <c r="F18" s="137" t="s">
        <v>1</v>
      </c>
      <c r="G18" s="138">
        <f>-E18</f>
        <v>-50</v>
      </c>
      <c r="H18" s="106">
        <f>D18-C18</f>
        <v>90.91999999999999</v>
      </c>
      <c r="I18" s="119"/>
      <c r="J18" s="120"/>
    </row>
    <row r="19" spans="1:10" ht="12.75" customHeight="1">
      <c r="A19" s="108" t="s">
        <v>19</v>
      </c>
      <c r="B19" s="137">
        <v>569.968</v>
      </c>
      <c r="C19" s="137">
        <v>450</v>
      </c>
      <c r="D19" s="137">
        <v>105.9</v>
      </c>
      <c r="E19" s="136" t="s">
        <v>1</v>
      </c>
      <c r="F19" s="137" t="s">
        <v>1</v>
      </c>
      <c r="G19" s="138" t="s">
        <v>1</v>
      </c>
      <c r="H19" s="106">
        <f>D19-C19</f>
        <v>-344.1</v>
      </c>
      <c r="I19" s="119"/>
      <c r="J19" s="120"/>
    </row>
    <row r="20" spans="1:10" ht="12.75" customHeight="1">
      <c r="A20" s="108" t="s">
        <v>20</v>
      </c>
      <c r="B20" s="137">
        <v>20</v>
      </c>
      <c r="C20" s="137" t="s">
        <v>1</v>
      </c>
      <c r="D20" s="137">
        <v>43.6</v>
      </c>
      <c r="E20" s="136" t="s">
        <v>1</v>
      </c>
      <c r="F20" s="137" t="s">
        <v>1</v>
      </c>
      <c r="G20" s="138" t="s">
        <v>1</v>
      </c>
      <c r="H20" s="106">
        <f>D20</f>
        <v>43.6</v>
      </c>
      <c r="I20" s="119"/>
      <c r="J20" s="120"/>
    </row>
    <row r="21" spans="1:10" ht="12.75" customHeight="1">
      <c r="A21" s="108" t="s">
        <v>44</v>
      </c>
      <c r="B21" s="137">
        <v>100</v>
      </c>
      <c r="C21" s="137">
        <v>100</v>
      </c>
      <c r="D21" s="137" t="s">
        <v>1</v>
      </c>
      <c r="E21" s="136" t="s">
        <v>1</v>
      </c>
      <c r="F21" s="137" t="s">
        <v>1</v>
      </c>
      <c r="G21" s="138" t="s">
        <v>1</v>
      </c>
      <c r="H21" s="106">
        <f>-C21</f>
        <v>-100</v>
      </c>
      <c r="I21" s="119"/>
      <c r="J21" s="120"/>
    </row>
    <row r="22" spans="1:10" ht="12.75" customHeight="1">
      <c r="A22" s="108" t="s">
        <v>108</v>
      </c>
      <c r="B22" s="137">
        <v>190</v>
      </c>
      <c r="C22" s="137">
        <v>90</v>
      </c>
      <c r="D22" s="137" t="s">
        <v>1</v>
      </c>
      <c r="E22" s="136" t="s">
        <v>1</v>
      </c>
      <c r="F22" s="137" t="s">
        <v>1</v>
      </c>
      <c r="G22" s="138" t="s">
        <v>1</v>
      </c>
      <c r="H22" s="106">
        <f>-C22</f>
        <v>-90</v>
      </c>
      <c r="I22" s="119"/>
      <c r="J22" s="120"/>
    </row>
    <row r="23" spans="1:10" ht="12.75" customHeight="1">
      <c r="A23" s="108" t="s">
        <v>109</v>
      </c>
      <c r="B23" s="137">
        <v>220</v>
      </c>
      <c r="C23" s="137">
        <v>220</v>
      </c>
      <c r="D23" s="137">
        <v>146.513</v>
      </c>
      <c r="E23" s="136">
        <v>66.9362</v>
      </c>
      <c r="F23" s="137">
        <v>79.5768</v>
      </c>
      <c r="G23" s="138">
        <f>F23-E23</f>
        <v>12.640600000000006</v>
      </c>
      <c r="H23" s="106">
        <f>D23-C23</f>
        <v>-73.487</v>
      </c>
      <c r="I23" s="119"/>
      <c r="J23" s="120"/>
    </row>
    <row r="24" spans="1:10" ht="12.75" customHeight="1">
      <c r="A24" s="109" t="s">
        <v>54</v>
      </c>
      <c r="B24" s="137" t="s">
        <v>1</v>
      </c>
      <c r="C24" s="137" t="s">
        <v>1</v>
      </c>
      <c r="D24" s="137">
        <v>72</v>
      </c>
      <c r="E24" s="137" t="s">
        <v>1</v>
      </c>
      <c r="F24" s="137" t="s">
        <v>1</v>
      </c>
      <c r="G24" s="138" t="s">
        <v>1</v>
      </c>
      <c r="H24" s="106">
        <f>D24</f>
        <v>72</v>
      </c>
      <c r="I24" s="119"/>
      <c r="J24" s="120"/>
    </row>
    <row r="25" spans="1:10" ht="12.75" customHeight="1">
      <c r="A25" s="107" t="s">
        <v>12</v>
      </c>
      <c r="B25" s="136">
        <v>35.6245</v>
      </c>
      <c r="C25" s="136" t="s">
        <v>1</v>
      </c>
      <c r="D25" s="136">
        <v>34.1211</v>
      </c>
      <c r="E25" s="136">
        <v>34.1211</v>
      </c>
      <c r="F25" s="136" t="s">
        <v>1</v>
      </c>
      <c r="G25" s="106">
        <f>-E25</f>
        <v>-34.1211</v>
      </c>
      <c r="H25" s="106">
        <f>D25</f>
        <v>34.1211</v>
      </c>
      <c r="I25" s="121"/>
      <c r="J25" s="120"/>
    </row>
    <row r="26" spans="1:10" ht="12.75" customHeight="1">
      <c r="A26" s="108" t="s">
        <v>18</v>
      </c>
      <c r="B26" s="137" t="s">
        <v>1</v>
      </c>
      <c r="C26" s="137" t="s">
        <v>1</v>
      </c>
      <c r="D26" s="137" t="s">
        <v>1</v>
      </c>
      <c r="E26" s="137" t="s">
        <v>1</v>
      </c>
      <c r="F26" s="136" t="s">
        <v>1</v>
      </c>
      <c r="G26" s="106" t="s">
        <v>1</v>
      </c>
      <c r="H26" s="106" t="s">
        <v>1</v>
      </c>
      <c r="I26" s="121"/>
      <c r="J26" s="120"/>
    </row>
    <row r="27" spans="1:10" ht="12.75" customHeight="1">
      <c r="A27" s="108" t="s">
        <v>107</v>
      </c>
      <c r="B27" s="137">
        <v>17.7499</v>
      </c>
      <c r="C27" s="137" t="s">
        <v>1</v>
      </c>
      <c r="D27" s="137" t="s">
        <v>1</v>
      </c>
      <c r="E27" s="137" t="s">
        <v>1</v>
      </c>
      <c r="F27" s="136" t="s">
        <v>1</v>
      </c>
      <c r="G27" s="106" t="s">
        <v>1</v>
      </c>
      <c r="H27" s="106" t="s">
        <v>1</v>
      </c>
      <c r="I27" s="121"/>
      <c r="J27" s="120"/>
    </row>
    <row r="28" spans="1:10" ht="12.75" customHeight="1">
      <c r="A28" s="108" t="s">
        <v>106</v>
      </c>
      <c r="B28" s="137">
        <v>17.874599999999997</v>
      </c>
      <c r="C28" s="137" t="s">
        <v>1</v>
      </c>
      <c r="D28" s="137" t="s">
        <v>1</v>
      </c>
      <c r="E28" s="137" t="s">
        <v>1</v>
      </c>
      <c r="F28" s="136" t="s">
        <v>1</v>
      </c>
      <c r="G28" s="106" t="s">
        <v>1</v>
      </c>
      <c r="H28" s="106" t="s">
        <v>1</v>
      </c>
      <c r="I28" s="121"/>
      <c r="J28" s="120"/>
    </row>
    <row r="29" spans="1:10" ht="12.75" customHeight="1">
      <c r="A29" s="108" t="s">
        <v>19</v>
      </c>
      <c r="B29" s="137" t="s">
        <v>1</v>
      </c>
      <c r="C29" s="137" t="s">
        <v>1</v>
      </c>
      <c r="D29" s="137" t="s">
        <v>1</v>
      </c>
      <c r="E29" s="137" t="s">
        <v>1</v>
      </c>
      <c r="F29" s="136" t="s">
        <v>1</v>
      </c>
      <c r="G29" s="106" t="s">
        <v>1</v>
      </c>
      <c r="H29" s="106" t="s">
        <v>1</v>
      </c>
      <c r="I29" s="121"/>
      <c r="J29" s="120"/>
    </row>
    <row r="30" spans="1:10" ht="12.75" customHeight="1">
      <c r="A30" s="108" t="s">
        <v>20</v>
      </c>
      <c r="B30" s="137" t="s">
        <v>1</v>
      </c>
      <c r="C30" s="137" t="s">
        <v>1</v>
      </c>
      <c r="D30" s="137" t="s">
        <v>1</v>
      </c>
      <c r="E30" s="137" t="s">
        <v>1</v>
      </c>
      <c r="F30" s="136" t="s">
        <v>1</v>
      </c>
      <c r="G30" s="106" t="s">
        <v>1</v>
      </c>
      <c r="H30" s="106" t="s">
        <v>1</v>
      </c>
      <c r="I30" s="121"/>
      <c r="J30" s="120"/>
    </row>
    <row r="31" spans="1:10" ht="12.75" customHeight="1">
      <c r="A31" s="108" t="s">
        <v>44</v>
      </c>
      <c r="B31" s="137" t="s">
        <v>1</v>
      </c>
      <c r="C31" s="137" t="s">
        <v>1</v>
      </c>
      <c r="D31" s="137" t="s">
        <v>1</v>
      </c>
      <c r="E31" s="137" t="s">
        <v>1</v>
      </c>
      <c r="F31" s="136" t="s">
        <v>1</v>
      </c>
      <c r="G31" s="106" t="s">
        <v>1</v>
      </c>
      <c r="H31" s="106" t="s">
        <v>1</v>
      </c>
      <c r="I31" s="121"/>
      <c r="J31" s="120"/>
    </row>
    <row r="32" spans="1:10" ht="12.75" customHeight="1">
      <c r="A32" s="108" t="s">
        <v>108</v>
      </c>
      <c r="B32" s="137" t="s">
        <v>1</v>
      </c>
      <c r="C32" s="137" t="s">
        <v>1</v>
      </c>
      <c r="D32" s="137" t="s">
        <v>1</v>
      </c>
      <c r="E32" s="137" t="s">
        <v>1</v>
      </c>
      <c r="F32" s="136" t="s">
        <v>1</v>
      </c>
      <c r="G32" s="106" t="s">
        <v>1</v>
      </c>
      <c r="H32" s="106" t="s">
        <v>1</v>
      </c>
      <c r="I32" s="121"/>
      <c r="J32" s="120"/>
    </row>
    <row r="33" spans="1:10" ht="12.75" customHeight="1">
      <c r="A33" s="108" t="s">
        <v>109</v>
      </c>
      <c r="B33" s="137" t="s">
        <v>1</v>
      </c>
      <c r="C33" s="137" t="s">
        <v>1</v>
      </c>
      <c r="D33" s="137">
        <v>34.1211</v>
      </c>
      <c r="E33" s="137">
        <v>34.1211</v>
      </c>
      <c r="F33" s="136" t="s">
        <v>1</v>
      </c>
      <c r="G33" s="106">
        <f>-E33</f>
        <v>-34.1211</v>
      </c>
      <c r="H33" s="106">
        <f>D33</f>
        <v>34.1211</v>
      </c>
      <c r="I33" s="121"/>
      <c r="J33" s="120"/>
    </row>
    <row r="34" spans="1:10" ht="12.75" customHeight="1">
      <c r="A34" s="109" t="s">
        <v>54</v>
      </c>
      <c r="B34" s="137" t="s">
        <v>1</v>
      </c>
      <c r="C34" s="137" t="s">
        <v>1</v>
      </c>
      <c r="D34" s="137" t="s">
        <v>1</v>
      </c>
      <c r="E34" s="137" t="s">
        <v>1</v>
      </c>
      <c r="F34" s="136" t="s">
        <v>1</v>
      </c>
      <c r="G34" s="106" t="s">
        <v>1</v>
      </c>
      <c r="H34" s="106" t="s">
        <v>1</v>
      </c>
      <c r="I34" s="121"/>
      <c r="J34" s="120"/>
    </row>
    <row r="36" ht="14.25" customHeight="1">
      <c r="A36" s="114" t="s">
        <v>103</v>
      </c>
    </row>
    <row r="37" ht="12.75" customHeight="1">
      <c r="A37" s="122" t="s">
        <v>4</v>
      </c>
    </row>
    <row r="38" spans="1:10" ht="21">
      <c r="A38" s="110"/>
      <c r="B38" s="101" t="s">
        <v>99</v>
      </c>
      <c r="C38" s="150">
        <v>42522</v>
      </c>
      <c r="D38" s="150">
        <v>42552</v>
      </c>
      <c r="E38" s="101" t="s">
        <v>110</v>
      </c>
      <c r="F38" s="150">
        <v>42887</v>
      </c>
      <c r="G38" s="150">
        <v>42917</v>
      </c>
      <c r="H38" s="103" t="s">
        <v>2</v>
      </c>
      <c r="I38" s="103" t="s">
        <v>30</v>
      </c>
      <c r="J38" s="123"/>
    </row>
    <row r="39" spans="1:9" ht="12.75" customHeight="1">
      <c r="A39" s="111" t="s">
        <v>51</v>
      </c>
      <c r="B39" s="105">
        <v>102877.68537795001</v>
      </c>
      <c r="C39" s="105">
        <v>99440.49075696</v>
      </c>
      <c r="D39" s="105">
        <v>101225.03088788</v>
      </c>
      <c r="E39" s="105">
        <v>107079.35607115</v>
      </c>
      <c r="F39" s="105">
        <v>113282.86763794998</v>
      </c>
      <c r="G39" s="105">
        <v>114347.79772885001</v>
      </c>
      <c r="H39" s="131">
        <f>G39/F39-1</f>
        <v>0.009400627942289796</v>
      </c>
      <c r="I39" s="131">
        <f>G39/E39-1</f>
        <v>0.0678790191161629</v>
      </c>
    </row>
    <row r="40" spans="1:9" ht="12.75" customHeight="1">
      <c r="A40" s="130" t="s">
        <v>31</v>
      </c>
      <c r="B40" s="112">
        <v>42225.592244900006</v>
      </c>
      <c r="C40" s="112">
        <v>36815.89630586</v>
      </c>
      <c r="D40" s="112">
        <v>38952.05976984</v>
      </c>
      <c r="E40" s="112">
        <v>41297.613612810004</v>
      </c>
      <c r="F40" s="112">
        <v>40103.26583451</v>
      </c>
      <c r="G40" s="112">
        <v>41250.91872847</v>
      </c>
      <c r="H40" s="131">
        <f aca="true" t="shared" si="2" ref="H40:H53">G40/F40-1</f>
        <v>0.028617442247619085</v>
      </c>
      <c r="I40" s="131">
        <f aca="true" t="shared" si="3" ref="I40:I53">G40/E40-1</f>
        <v>-0.0011306920728590963</v>
      </c>
    </row>
    <row r="41" spans="1:9" ht="12.75" customHeight="1">
      <c r="A41" s="130" t="s">
        <v>32</v>
      </c>
      <c r="B41" s="112">
        <v>47128.88711009</v>
      </c>
      <c r="C41" s="112">
        <v>48079.573869320004</v>
      </c>
      <c r="D41" s="112">
        <v>48496.49285473</v>
      </c>
      <c r="E41" s="112">
        <v>52664.35167891</v>
      </c>
      <c r="F41" s="112">
        <v>58450.0343554</v>
      </c>
      <c r="G41" s="112">
        <v>59105.77045157</v>
      </c>
      <c r="H41" s="131">
        <f t="shared" si="2"/>
        <v>0.011218746120538858</v>
      </c>
      <c r="I41" s="131">
        <f t="shared" si="3"/>
        <v>0.12231079596180683</v>
      </c>
    </row>
    <row r="42" spans="1:9" ht="12.75" customHeight="1">
      <c r="A42" s="130" t="s">
        <v>33</v>
      </c>
      <c r="B42" s="112">
        <v>7108.0608438300005</v>
      </c>
      <c r="C42" s="112">
        <v>8361.379498549999</v>
      </c>
      <c r="D42" s="112">
        <v>8083.634054440001</v>
      </c>
      <c r="E42" s="112">
        <v>7255.34431592</v>
      </c>
      <c r="F42" s="112">
        <v>8421.0054804</v>
      </c>
      <c r="G42" s="112">
        <v>7294.10224237</v>
      </c>
      <c r="H42" s="131">
        <f t="shared" si="2"/>
        <v>-0.13382050880418994</v>
      </c>
      <c r="I42" s="131">
        <f t="shared" si="3"/>
        <v>0.005341983062741251</v>
      </c>
    </row>
    <row r="43" spans="1:9" ht="12.75" customHeight="1">
      <c r="A43" s="130" t="s">
        <v>34</v>
      </c>
      <c r="B43" s="112">
        <v>6415.14517913</v>
      </c>
      <c r="C43" s="112">
        <v>6183.64108323</v>
      </c>
      <c r="D43" s="112">
        <v>5692.844208869999</v>
      </c>
      <c r="E43" s="112">
        <v>5862.046463510001</v>
      </c>
      <c r="F43" s="112">
        <v>6308.56196764</v>
      </c>
      <c r="G43" s="112">
        <v>6697.00630644</v>
      </c>
      <c r="H43" s="131">
        <f t="shared" si="2"/>
        <v>0.06157414967032726</v>
      </c>
      <c r="I43" s="131">
        <f t="shared" si="3"/>
        <v>0.14243487289420997</v>
      </c>
    </row>
    <row r="44" spans="1:9" ht="12.75" customHeight="1">
      <c r="A44" s="124" t="s">
        <v>38</v>
      </c>
      <c r="B44" s="105">
        <v>35383.4640178</v>
      </c>
      <c r="C44" s="105">
        <v>46008.74524026</v>
      </c>
      <c r="D44" s="105">
        <v>46094.965718600004</v>
      </c>
      <c r="E44" s="105">
        <v>52427.11747348</v>
      </c>
      <c r="F44" s="105">
        <v>58832.27511445001</v>
      </c>
      <c r="G44" s="105">
        <v>58874.003569810004</v>
      </c>
      <c r="H44" s="131">
        <f t="shared" si="2"/>
        <v>0.000709278287790438</v>
      </c>
      <c r="I44" s="131">
        <f t="shared" si="3"/>
        <v>0.1229685400802576</v>
      </c>
    </row>
    <row r="45" spans="1:9" ht="12.75" customHeight="1">
      <c r="A45" s="130" t="s">
        <v>31</v>
      </c>
      <c r="B45" s="112">
        <v>12997.217447359999</v>
      </c>
      <c r="C45" s="112">
        <v>16419.256678830003</v>
      </c>
      <c r="D45" s="112">
        <v>16886.65651516</v>
      </c>
      <c r="E45" s="112">
        <v>19032.1253949</v>
      </c>
      <c r="F45" s="112">
        <v>18825.75467695</v>
      </c>
      <c r="G45" s="112">
        <v>19769.715196830002</v>
      </c>
      <c r="H45" s="131">
        <f t="shared" si="2"/>
        <v>0.05014197497409101</v>
      </c>
      <c r="I45" s="131">
        <f t="shared" si="3"/>
        <v>0.038754988558852954</v>
      </c>
    </row>
    <row r="46" spans="1:9" ht="12.75" customHeight="1">
      <c r="A46" s="130" t="s">
        <v>32</v>
      </c>
      <c r="B46" s="112">
        <v>15860.4432707</v>
      </c>
      <c r="C46" s="112">
        <v>21370.869743770003</v>
      </c>
      <c r="D46" s="112">
        <v>21461.13718199</v>
      </c>
      <c r="E46" s="112">
        <v>26644.56196908</v>
      </c>
      <c r="F46" s="112">
        <v>32159.765251670004</v>
      </c>
      <c r="G46" s="112">
        <v>32213.57403574</v>
      </c>
      <c r="H46" s="131">
        <f t="shared" si="2"/>
        <v>0.001673170921768552</v>
      </c>
      <c r="I46" s="131">
        <f t="shared" si="3"/>
        <v>0.20901120735715684</v>
      </c>
    </row>
    <row r="47" spans="1:9" ht="12.75" customHeight="1">
      <c r="A47" s="130" t="s">
        <v>33</v>
      </c>
      <c r="B47" s="112">
        <v>6112.28155894</v>
      </c>
      <c r="C47" s="112">
        <v>7623.12026988</v>
      </c>
      <c r="D47" s="112">
        <v>7187.948871</v>
      </c>
      <c r="E47" s="112">
        <v>6033.44677984</v>
      </c>
      <c r="F47" s="112">
        <v>6921.955549769999</v>
      </c>
      <c r="G47" s="112">
        <v>5854.876804230001</v>
      </c>
      <c r="H47" s="131">
        <f t="shared" si="2"/>
        <v>-0.15415856658823168</v>
      </c>
      <c r="I47" s="131">
        <f t="shared" si="3"/>
        <v>-0.029596677011665795</v>
      </c>
    </row>
    <row r="48" spans="1:9" ht="12.75" customHeight="1">
      <c r="A48" s="130" t="s">
        <v>34</v>
      </c>
      <c r="B48" s="112">
        <v>413.52174080000003</v>
      </c>
      <c r="C48" s="112">
        <v>595.49854778</v>
      </c>
      <c r="D48" s="112">
        <v>559.2231504499999</v>
      </c>
      <c r="E48" s="112">
        <v>716.9833296600001</v>
      </c>
      <c r="F48" s="112">
        <v>924.79963606</v>
      </c>
      <c r="G48" s="112">
        <v>1035.83753301</v>
      </c>
      <c r="H48" s="131">
        <f t="shared" si="2"/>
        <v>0.12006697734339933</v>
      </c>
      <c r="I48" s="131">
        <f t="shared" si="3"/>
        <v>0.4447163415936093</v>
      </c>
    </row>
    <row r="49" spans="1:9" ht="12.75" customHeight="1">
      <c r="A49" s="124" t="s">
        <v>39</v>
      </c>
      <c r="B49" s="105">
        <v>67494.22136015001</v>
      </c>
      <c r="C49" s="105">
        <v>53431.7455167</v>
      </c>
      <c r="D49" s="105">
        <v>55130.065169279995</v>
      </c>
      <c r="E49" s="105">
        <v>54652.23859767</v>
      </c>
      <c r="F49" s="105">
        <v>54450.592523499974</v>
      </c>
      <c r="G49" s="105">
        <v>55473.79415904001</v>
      </c>
      <c r="H49" s="131">
        <f t="shared" si="2"/>
        <v>0.018791377432641143</v>
      </c>
      <c r="I49" s="131">
        <f t="shared" si="3"/>
        <v>0.015032422869591944</v>
      </c>
    </row>
    <row r="50" spans="1:9" ht="12.75" customHeight="1">
      <c r="A50" s="130" t="s">
        <v>31</v>
      </c>
      <c r="B50" s="112">
        <v>29228.374797540007</v>
      </c>
      <c r="C50" s="112">
        <v>20396.639627029996</v>
      </c>
      <c r="D50" s="112">
        <v>22065.40325468</v>
      </c>
      <c r="E50" s="112">
        <v>22265.488217910006</v>
      </c>
      <c r="F50" s="112">
        <v>21277.51115756</v>
      </c>
      <c r="G50" s="112">
        <v>21481.20353164</v>
      </c>
      <c r="H50" s="131">
        <f t="shared" si="2"/>
        <v>0.009573129703547512</v>
      </c>
      <c r="I50" s="131">
        <f t="shared" si="3"/>
        <v>-0.03522423036918365</v>
      </c>
    </row>
    <row r="51" spans="1:10" ht="12.75" customHeight="1">
      <c r="A51" s="130" t="s">
        <v>32</v>
      </c>
      <c r="B51" s="112">
        <v>31268.443839389998</v>
      </c>
      <c r="C51" s="112">
        <v>26708.70412555</v>
      </c>
      <c r="D51" s="112">
        <v>27035.35567274</v>
      </c>
      <c r="E51" s="112">
        <v>26019.78970983</v>
      </c>
      <c r="F51" s="112">
        <v>26290.269103729996</v>
      </c>
      <c r="G51" s="112">
        <v>26892.196415830003</v>
      </c>
      <c r="H51" s="131">
        <f t="shared" si="2"/>
        <v>0.02289544126479126</v>
      </c>
      <c r="I51" s="131">
        <f t="shared" si="3"/>
        <v>0.033528584040416476</v>
      </c>
      <c r="J51" s="126"/>
    </row>
    <row r="52" spans="1:10" ht="12.75" customHeight="1">
      <c r="A52" s="130" t="s">
        <v>33</v>
      </c>
      <c r="B52" s="112">
        <v>995.7792848900008</v>
      </c>
      <c r="C52" s="112">
        <v>738.2592286699992</v>
      </c>
      <c r="D52" s="112">
        <v>895.6851834400013</v>
      </c>
      <c r="E52" s="112">
        <v>1221.8975360799996</v>
      </c>
      <c r="F52" s="112">
        <v>1499.0499306299998</v>
      </c>
      <c r="G52" s="112">
        <v>1439.225438139999</v>
      </c>
      <c r="H52" s="131">
        <f t="shared" si="2"/>
        <v>-0.03990827207794123</v>
      </c>
      <c r="I52" s="131">
        <f t="shared" si="3"/>
        <v>0.17786098722910482</v>
      </c>
      <c r="J52" s="126"/>
    </row>
    <row r="53" spans="1:10" ht="12.75" customHeight="1">
      <c r="A53" s="130" t="s">
        <v>34</v>
      </c>
      <c r="B53" s="112">
        <v>6001.62343833</v>
      </c>
      <c r="C53" s="112">
        <v>5588.14253545</v>
      </c>
      <c r="D53" s="112">
        <v>5133.62105842</v>
      </c>
      <c r="E53" s="112">
        <v>5145.063133850001</v>
      </c>
      <c r="F53" s="112">
        <v>5383.76233158</v>
      </c>
      <c r="G53" s="112">
        <v>5661.16877343</v>
      </c>
      <c r="H53" s="131">
        <f t="shared" si="2"/>
        <v>0.05152650224226907</v>
      </c>
      <c r="I53" s="131">
        <f t="shared" si="3"/>
        <v>0.1003108467580267</v>
      </c>
      <c r="J53" s="126"/>
    </row>
    <row r="54" spans="1:10" ht="12.75">
      <c r="A54" s="44"/>
      <c r="B54" s="112"/>
      <c r="C54" s="112"/>
      <c r="D54" s="112"/>
      <c r="E54" s="112"/>
      <c r="F54" s="112"/>
      <c r="G54" s="112"/>
      <c r="H54" s="112"/>
      <c r="I54" s="113"/>
      <c r="J54" s="113"/>
    </row>
    <row r="55" spans="1:8" ht="14.25" customHeight="1">
      <c r="A55" s="114" t="s">
        <v>104</v>
      </c>
      <c r="C55" s="127"/>
      <c r="D55" s="127"/>
      <c r="E55" s="127"/>
      <c r="F55" s="127"/>
      <c r="G55" s="127"/>
      <c r="H55" s="127"/>
    </row>
    <row r="56" spans="1:10" ht="12.75" customHeight="1">
      <c r="A56" s="122" t="s">
        <v>4</v>
      </c>
      <c r="B56" s="122"/>
      <c r="C56" s="122"/>
      <c r="D56" s="122"/>
      <c r="E56" s="122"/>
      <c r="F56" s="122"/>
      <c r="G56" s="122"/>
      <c r="H56" s="123"/>
      <c r="I56" s="123"/>
      <c r="J56" s="123"/>
    </row>
    <row r="57" spans="1:10" s="125" customFormat="1" ht="21">
      <c r="A57" s="110"/>
      <c r="B57" s="101" t="s">
        <v>99</v>
      </c>
      <c r="C57" s="150">
        <v>42522</v>
      </c>
      <c r="D57" s="150">
        <v>42552</v>
      </c>
      <c r="E57" s="101" t="s">
        <v>110</v>
      </c>
      <c r="F57" s="150">
        <v>42887</v>
      </c>
      <c r="G57" s="150">
        <v>42917</v>
      </c>
      <c r="H57" s="103" t="s">
        <v>2</v>
      </c>
      <c r="I57" s="103" t="s">
        <v>30</v>
      </c>
      <c r="J57" s="128"/>
    </row>
    <row r="58" spans="1:10" ht="12.75" customHeight="1">
      <c r="A58" s="111" t="s">
        <v>13</v>
      </c>
      <c r="B58" s="105">
        <v>93953.51624836998</v>
      </c>
      <c r="C58" s="105">
        <v>90425.48936546</v>
      </c>
      <c r="D58" s="105">
        <v>90779.06424614</v>
      </c>
      <c r="E58" s="105">
        <v>93498.99718681</v>
      </c>
      <c r="F58" s="105">
        <v>101950.55588331001</v>
      </c>
      <c r="G58" s="105">
        <v>103476.65400007</v>
      </c>
      <c r="H58" s="131">
        <f>G58/F58-1</f>
        <v>0.01496900241041077</v>
      </c>
      <c r="I58" s="131">
        <f>G58/E58-1</f>
        <v>0.10671405163121439</v>
      </c>
      <c r="J58" s="129"/>
    </row>
    <row r="59" spans="1:10" ht="12.75" customHeight="1">
      <c r="A59" s="130" t="s">
        <v>35</v>
      </c>
      <c r="B59" s="112">
        <v>65526.569945979994</v>
      </c>
      <c r="C59" s="112">
        <v>60889.396875189996</v>
      </c>
      <c r="D59" s="112">
        <v>61220.99269835</v>
      </c>
      <c r="E59" s="112">
        <v>62965.85700413</v>
      </c>
      <c r="F59" s="112">
        <v>62164.806003260004</v>
      </c>
      <c r="G59" s="112">
        <v>63443.145200830004</v>
      </c>
      <c r="H59" s="131">
        <f aca="true" t="shared" si="4" ref="H59:H69">G59/F59-1</f>
        <v>0.020563712488750552</v>
      </c>
      <c r="I59" s="131">
        <f aca="true" t="shared" si="5" ref="I59:I69">G59/E59-1</f>
        <v>0.00758011118102786</v>
      </c>
      <c r="J59" s="129"/>
    </row>
    <row r="60" spans="1:10" ht="12.75" customHeight="1">
      <c r="A60" s="130" t="s">
        <v>36</v>
      </c>
      <c r="B60" s="112">
        <v>27523.470896839997</v>
      </c>
      <c r="C60" s="112">
        <v>28791.500324949997</v>
      </c>
      <c r="D60" s="112">
        <v>28827.65499613</v>
      </c>
      <c r="E60" s="112">
        <v>29729.21311045</v>
      </c>
      <c r="F60" s="112">
        <v>39187.78797367</v>
      </c>
      <c r="G60" s="112">
        <v>39448.8060707</v>
      </c>
      <c r="H60" s="131">
        <f t="shared" si="4"/>
        <v>0.006660699940639114</v>
      </c>
      <c r="I60" s="131">
        <f t="shared" si="5"/>
        <v>0.32693744446379247</v>
      </c>
      <c r="J60" s="129"/>
    </row>
    <row r="61" spans="1:10" ht="12.75" customHeight="1">
      <c r="A61" s="130" t="s">
        <v>37</v>
      </c>
      <c r="B61" s="112">
        <v>903.47540555</v>
      </c>
      <c r="C61" s="112">
        <v>744.59216532</v>
      </c>
      <c r="D61" s="112">
        <v>730.4165516599999</v>
      </c>
      <c r="E61" s="112">
        <v>803.92707223</v>
      </c>
      <c r="F61" s="112">
        <v>597.96190638</v>
      </c>
      <c r="G61" s="112">
        <v>584.7027285400001</v>
      </c>
      <c r="H61" s="131">
        <f t="shared" si="4"/>
        <v>-0.022173950712461976</v>
      </c>
      <c r="I61" s="131">
        <f t="shared" si="5"/>
        <v>-0.2726918289763488</v>
      </c>
      <c r="J61" s="129"/>
    </row>
    <row r="62" spans="1:10" ht="12.75" customHeight="1">
      <c r="A62" s="124" t="s">
        <v>38</v>
      </c>
      <c r="B62" s="105">
        <v>42215.26383393</v>
      </c>
      <c r="C62" s="105">
        <v>50482.71594613999</v>
      </c>
      <c r="D62" s="105">
        <v>50510.0271795</v>
      </c>
      <c r="E62" s="105">
        <v>51874.99897487999</v>
      </c>
      <c r="F62" s="105">
        <v>59568.56321826</v>
      </c>
      <c r="G62" s="105">
        <v>61468.51460400001</v>
      </c>
      <c r="H62" s="131">
        <f t="shared" si="4"/>
        <v>0.03189520248756983</v>
      </c>
      <c r="I62" s="131">
        <f t="shared" si="5"/>
        <v>0.1849352446978474</v>
      </c>
      <c r="J62" s="129"/>
    </row>
    <row r="63" spans="1:10" ht="12.75" customHeight="1">
      <c r="A63" s="130" t="s">
        <v>35</v>
      </c>
      <c r="B63" s="112">
        <v>30202.87464953</v>
      </c>
      <c r="C63" s="112">
        <v>32048.49873484</v>
      </c>
      <c r="D63" s="112">
        <v>32004.377380749997</v>
      </c>
      <c r="E63" s="112">
        <v>31972.481218379995</v>
      </c>
      <c r="F63" s="112">
        <v>33159.72480823</v>
      </c>
      <c r="G63" s="112">
        <v>34474.012122780005</v>
      </c>
      <c r="H63" s="131">
        <f t="shared" si="4"/>
        <v>0.03963504890799974</v>
      </c>
      <c r="I63" s="131">
        <f t="shared" si="5"/>
        <v>0.07824012429044624</v>
      </c>
      <c r="J63" s="129"/>
    </row>
    <row r="64" spans="1:10" ht="12.75" customHeight="1">
      <c r="A64" s="130" t="s">
        <v>36</v>
      </c>
      <c r="B64" s="112">
        <v>11847.759267790001</v>
      </c>
      <c r="C64" s="112">
        <v>18403.97469009</v>
      </c>
      <c r="D64" s="112">
        <v>18477.059091820003</v>
      </c>
      <c r="E64" s="112">
        <v>19849.56790216</v>
      </c>
      <c r="F64" s="112">
        <v>26347.929875730002</v>
      </c>
      <c r="G64" s="112">
        <v>26935.47306151</v>
      </c>
      <c r="H64" s="131">
        <f t="shared" si="4"/>
        <v>0.022299406008409184</v>
      </c>
      <c r="I64" s="131">
        <f t="shared" si="5"/>
        <v>0.3569803229106525</v>
      </c>
      <c r="J64" s="129"/>
    </row>
    <row r="65" spans="1:10" ht="12.75" customHeight="1">
      <c r="A65" s="130" t="s">
        <v>37</v>
      </c>
      <c r="B65" s="112">
        <v>164.62991660999998</v>
      </c>
      <c r="C65" s="112">
        <v>30.24252121</v>
      </c>
      <c r="D65" s="112">
        <v>28.59070693</v>
      </c>
      <c r="E65" s="112">
        <v>52.94985433999999</v>
      </c>
      <c r="F65" s="112">
        <v>60.9085343</v>
      </c>
      <c r="G65" s="112">
        <v>59.02941971</v>
      </c>
      <c r="H65" s="131">
        <f t="shared" si="4"/>
        <v>-0.030851416991001246</v>
      </c>
      <c r="I65" s="131">
        <f t="shared" si="5"/>
        <v>0.11481741443445892</v>
      </c>
      <c r="J65" s="129"/>
    </row>
    <row r="66" spans="1:10" ht="12.75" customHeight="1">
      <c r="A66" s="124" t="s">
        <v>39</v>
      </c>
      <c r="B66" s="105">
        <v>51738.25241443998</v>
      </c>
      <c r="C66" s="105">
        <v>39942.77341932001</v>
      </c>
      <c r="D66" s="105">
        <v>40269.03706664</v>
      </c>
      <c r="E66" s="105">
        <v>41623.998211930004</v>
      </c>
      <c r="F66" s="105">
        <v>42381.992665050006</v>
      </c>
      <c r="G66" s="105">
        <v>42008.13939606999</v>
      </c>
      <c r="H66" s="131">
        <f t="shared" si="4"/>
        <v>-0.0088210403870016</v>
      </c>
      <c r="I66" s="131">
        <f t="shared" si="5"/>
        <v>0.009228839146689483</v>
      </c>
      <c r="J66" s="129"/>
    </row>
    <row r="67" spans="1:10" ht="12.75" customHeight="1">
      <c r="A67" s="130" t="s">
        <v>35</v>
      </c>
      <c r="B67" s="112">
        <v>35323.695296449994</v>
      </c>
      <c r="C67" s="112">
        <v>28840.898140349997</v>
      </c>
      <c r="D67" s="112">
        <v>29216.6153176</v>
      </c>
      <c r="E67" s="112">
        <v>30993.375785750002</v>
      </c>
      <c r="F67" s="112">
        <v>29005.081195030005</v>
      </c>
      <c r="G67" s="112">
        <v>28969.13307805</v>
      </c>
      <c r="H67" s="131">
        <f t="shared" si="4"/>
        <v>-0.0012393730856428142</v>
      </c>
      <c r="I67" s="131">
        <f t="shared" si="5"/>
        <v>-0.06531210803537901</v>
      </c>
      <c r="J67" s="129"/>
    </row>
    <row r="68" spans="1:10" ht="12.75" customHeight="1">
      <c r="A68" s="130" t="s">
        <v>36</v>
      </c>
      <c r="B68" s="112">
        <v>15675.711629049996</v>
      </c>
      <c r="C68" s="112">
        <v>10387.525634859998</v>
      </c>
      <c r="D68" s="112">
        <v>10350.595904309997</v>
      </c>
      <c r="E68" s="112">
        <v>9879.64520829</v>
      </c>
      <c r="F68" s="112">
        <v>12839.858097939996</v>
      </c>
      <c r="G68" s="112">
        <v>12513.333009189995</v>
      </c>
      <c r="H68" s="131">
        <f t="shared" si="4"/>
        <v>-0.025430583909832105</v>
      </c>
      <c r="I68" s="131">
        <f t="shared" si="5"/>
        <v>0.2665771639947223</v>
      </c>
      <c r="J68" s="129"/>
    </row>
    <row r="69" spans="1:10" ht="12.75" customHeight="1">
      <c r="A69" s="130" t="s">
        <v>37</v>
      </c>
      <c r="B69" s="112">
        <v>738.84548894</v>
      </c>
      <c r="C69" s="112">
        <v>714.3496441100001</v>
      </c>
      <c r="D69" s="112">
        <v>701.8258447299999</v>
      </c>
      <c r="E69" s="112">
        <v>750.97721789</v>
      </c>
      <c r="F69" s="112">
        <v>537.0533720799999</v>
      </c>
      <c r="G69" s="112">
        <v>525.6733088300001</v>
      </c>
      <c r="H69" s="131">
        <f t="shared" si="4"/>
        <v>-0.02118981807324849</v>
      </c>
      <c r="I69" s="131">
        <f t="shared" si="5"/>
        <v>-0.300014306283525</v>
      </c>
      <c r="J69" s="129"/>
    </row>
    <row r="71" spans="2:6" ht="12.75">
      <c r="B71" s="119"/>
      <c r="C71" s="119"/>
      <c r="D71" s="119"/>
      <c r="E71" s="119"/>
      <c r="F71" s="119"/>
    </row>
    <row r="72" spans="2:6" ht="12.75">
      <c r="B72" s="119"/>
      <c r="C72" s="119"/>
      <c r="D72" s="119"/>
      <c r="E72" s="119"/>
      <c r="F72" s="119"/>
    </row>
    <row r="73" spans="2:6" ht="12.75">
      <c r="B73" s="119"/>
      <c r="C73" s="119"/>
      <c r="D73" s="119"/>
      <c r="E73" s="119"/>
      <c r="F73" s="119"/>
    </row>
    <row r="74" spans="2:6" ht="12.75">
      <c r="B74" s="119"/>
      <c r="C74" s="119"/>
      <c r="D74" s="119"/>
      <c r="E74" s="119"/>
      <c r="F74" s="119"/>
    </row>
  </sheetData>
  <printOptions/>
  <pageMargins left="0.75" right="0.25" top="0.74" bottom="0.23" header="0.57" footer="0.2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Your User Name</cp:lastModifiedBy>
  <cp:lastPrinted>2017-08-14T04:08:22Z</cp:lastPrinted>
  <dcterms:created xsi:type="dcterms:W3CDTF">2008-11-05T07:26:31Z</dcterms:created>
  <dcterms:modified xsi:type="dcterms:W3CDTF">2017-08-14T10:32:52Z</dcterms:modified>
  <cp:category/>
  <cp:version/>
  <cp:contentType/>
  <cp:contentStatus/>
</cp:coreProperties>
</file>