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<sst xmlns="http://schemas.openxmlformats.org/spreadsheetml/2006/main" count="540" uniqueCount="118">
  <si>
    <t>-</t>
  </si>
  <si>
    <t>(млн.сомов)</t>
  </si>
  <si>
    <t>180-дн.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</si>
  <si>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</si>
  <si>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</si>
  <si>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</si>
  <si>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</si>
  <si>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</si>
  <si>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янв.-июн.09</t>
  </si>
  <si>
    <t>янв.-июн.10</t>
  </si>
  <si>
    <t>Таблица 4. Валютный курс (на конец периода)</t>
  </si>
  <si>
    <t>янв.-июнь.09</t>
  </si>
  <si>
    <t>янв.-июнь.10</t>
  </si>
  <si>
    <t>Улуттук банктын ай сайын берилщщчщ Пресс-релизи</t>
  </si>
  <si>
    <t>Июнь,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</si>
  <si>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</si>
  <si>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</si>
  <si>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</si>
  <si>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</si>
  <si>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</si>
  <si>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</si>
  <si>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</si>
  <si>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</si>
  <si>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</si>
  <si>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</si>
  <si>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</si>
  <si>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</si>
  <si>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</si>
  <si>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</si>
  <si>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</si>
  <si>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</si>
  <si>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</si>
  <si>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</si>
  <si>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</si>
  <si>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</si>
  <si>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</si>
  <si>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</si>
  <si>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</si>
  <si>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Дщъ эл аралык камдар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</si>
  <si>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</si>
  <si>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</si>
  <si>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</si>
  <si>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</si>
  <si>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</si>
  <si>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</si>
  <si>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</si>
  <si>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</si>
  <si>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</si>
  <si>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</si>
  <si>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</si>
  <si>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</si>
  <si>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</si>
  <si>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</si>
  <si>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180 кщндщк</t>
  </si>
  <si>
    <t xml:space="preserve"> 7-таблица. Улуттук банктын ноталар аукциондору (мезгил щчщн)</t>
  </si>
  <si>
    <t>(млн.сом / пайыздар)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</si>
  <si>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</si>
  <si>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</si>
  <si>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</si>
  <si>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</si>
  <si>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</si>
  <si>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Депозиттик операциялар</t>
  </si>
  <si>
    <t xml:space="preserve">Операциялардын жалпы кёлёмщ  </t>
  </si>
  <si>
    <t>Репо операциялары</t>
  </si>
  <si>
    <t>сатып алуу</t>
  </si>
  <si>
    <t>сатуу</t>
  </si>
  <si>
    <t>"овернайт" кредиттери</t>
  </si>
  <si>
    <t>6-таблица. Улуттук банктын ачык рыноктогу операциялары (мезгил щчщн)</t>
  </si>
  <si>
    <t>Операциялардын жалпы кёлёмщ</t>
  </si>
  <si>
    <t>Таза сатып алуу</t>
  </si>
  <si>
    <t xml:space="preserve">Своп операциялары </t>
  </si>
  <si>
    <t>5-таблица. Улуттук банктын валюта рынокторундагы операциялары (мезгил щчщн)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</si>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</sst>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3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4" fillId="21" borderId="7" applyNumberFormat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0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2" fontId="22" fillId="0" borderId="0" xfId="0" applyNumberFormat="1" applyFont="1" applyAlignment="1">
      <alignment/>
    </xf>
    <xf numFmtId="177" fontId="20" fillId="0" borderId="0" xfId="0" applyNumberFormat="1" applyFont="1" applyFill="1" applyAlignment="1">
      <alignment horizontal="right"/>
    </xf>
    <xf numFmtId="17" fontId="23" fillId="0" borderId="0" xfId="0" applyNumberFormat="1" applyFont="1" applyFill="1" applyBorder="1" applyAlignment="1">
      <alignment horizontal="center" vertical="center" wrapText="1"/>
    </xf>
    <xf numFmtId="175" fontId="24" fillId="0" borderId="0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69" fontId="13" fillId="0" borderId="0" xfId="53" applyNumberFormat="1" applyFont="1" applyFill="1">
      <alignment/>
      <protection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49" fontId="17" fillId="0" borderId="0" xfId="53" applyNumberFormat="1" applyFont="1" applyAlignment="1">
      <alignment horizontal="center"/>
      <protection/>
    </xf>
    <xf numFmtId="0" fontId="53" fillId="0" borderId="0" xfId="53" applyFont="1" applyAlignment="1">
      <alignment horizontal="center"/>
      <protection/>
    </xf>
    <xf numFmtId="0" fontId="54" fillId="0" borderId="0" xfId="0" applyFont="1" applyAlignment="1">
      <alignment/>
    </xf>
    <xf numFmtId="17" fontId="55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53" applyFont="1" applyFill="1" applyBorder="1" applyAlignment="1">
      <alignment horizontal="left" vertical="center" wrapText="1"/>
      <protection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4" fillId="0" borderId="0" xfId="53" applyFont="1" applyFill="1" applyBorder="1" applyAlignment="1">
      <alignment/>
      <protection/>
    </xf>
    <xf numFmtId="0" fontId="58" fillId="0" borderId="0" xfId="53" applyFont="1" applyFill="1" applyBorder="1" applyAlignment="1">
      <alignment horizontal="left" shrinkToFit="1"/>
      <protection/>
    </xf>
    <xf numFmtId="0" fontId="57" fillId="0" borderId="0" xfId="0" applyFont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 indent="1"/>
    </xf>
    <xf numFmtId="0" fontId="56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right" indent="4"/>
    </xf>
    <xf numFmtId="0" fontId="58" fillId="0" borderId="0" xfId="0" applyFont="1" applyAlignment="1">
      <alignment horizontal="left"/>
    </xf>
    <xf numFmtId="0" fontId="57" fillId="0" borderId="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3"/>
    </xf>
    <xf numFmtId="0" fontId="54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indent="2"/>
    </xf>
    <xf numFmtId="0" fontId="57" fillId="0" borderId="0" xfId="0" applyFont="1" applyBorder="1" applyAlignment="1">
      <alignment horizontal="left" vertical="center" wrapText="1" indent="2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4082"/>
        <c:crosses val="autoZero"/>
        <c:auto val="0"/>
        <c:lblOffset val="100"/>
        <c:tickLblSkip val="1"/>
        <c:noMultiLvlLbl val="0"/>
      </c:catAx>
      <c:valAx>
        <c:axId val="4050408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5277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1709"/>
        <c:axId val="37538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78439"/>
        <c:axId val="30405952"/>
      </c:lineChart>
      <c:catAx>
        <c:axId val="4170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382"/>
        <c:crosses val="autoZero"/>
        <c:auto val="0"/>
        <c:lblOffset val="100"/>
        <c:tickLblSkip val="5"/>
        <c:noMultiLvlLbl val="0"/>
      </c:catAx>
      <c:valAx>
        <c:axId val="37538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At val="1"/>
        <c:crossBetween val="between"/>
        <c:dispUnits/>
        <c:majorUnit val="2000"/>
        <c:minorUnit val="100"/>
      </c:valAx>
      <c:catAx>
        <c:axId val="3378439"/>
        <c:scaling>
          <c:orientation val="minMax"/>
        </c:scaling>
        <c:axPos val="b"/>
        <c:delete val="1"/>
        <c:majorTickMark val="out"/>
        <c:minorTickMark val="none"/>
        <c:tickLblPos val="nextTo"/>
        <c:crossAx val="30405952"/>
        <c:crossesAt val="39"/>
        <c:auto val="0"/>
        <c:lblOffset val="100"/>
        <c:tickLblSkip val="1"/>
        <c:noMultiLvlLbl val="0"/>
      </c:catAx>
      <c:valAx>
        <c:axId val="3040595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843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18113"/>
        <c:axId val="4696301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8113"/>
        <c:axId val="4696301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13979"/>
        <c:axId val="45908084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3018"/>
        <c:crosses val="autoZero"/>
        <c:auto val="0"/>
        <c:lblOffset val="100"/>
        <c:tickLblSkip val="1"/>
        <c:noMultiLvlLbl val="0"/>
      </c:catAx>
      <c:valAx>
        <c:axId val="469630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8113"/>
        <c:crossesAt val="1"/>
        <c:crossBetween val="between"/>
        <c:dispUnits/>
        <c:majorUnit val="1"/>
      </c:valAx>
      <c:catAx>
        <c:axId val="20013979"/>
        <c:scaling>
          <c:orientation val="minMax"/>
        </c:scaling>
        <c:axPos val="b"/>
        <c:delete val="1"/>
        <c:majorTickMark val="out"/>
        <c:minorTickMark val="none"/>
        <c:tickLblPos val="nextTo"/>
        <c:crossAx val="45908084"/>
        <c:crosses val="autoZero"/>
        <c:auto val="0"/>
        <c:lblOffset val="100"/>
        <c:tickLblSkip val="1"/>
        <c:noMultiLvlLbl val="0"/>
      </c:catAx>
      <c:valAx>
        <c:axId val="4590808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1397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0519573"/>
        <c:axId val="2756729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195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8992419"/>
        <c:axId val="5960518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924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684573"/>
        <c:axId val="6329024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741303"/>
        <c:axId val="26236272"/>
      </c:line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84573"/>
        <c:crossesAt val="1"/>
        <c:crossBetween val="between"/>
        <c:dispUnits/>
        <c:majorUnit val="400"/>
      </c:valAx>
      <c:catAx>
        <c:axId val="32741303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4130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799857"/>
        <c:axId val="447632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9985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6139"/>
        <c:axId val="194525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139"/>
        <c:axId val="1945252"/>
      </c:lineChart>
      <c:catAx>
        <c:axId val="2161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1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507269"/>
        <c:axId val="2334769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072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802655"/>
        <c:axId val="121150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02655"/>
        <c:axId val="12115032"/>
      </c:lineChart>
      <c:catAx>
        <c:axId val="88026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026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926425"/>
        <c:axId val="4179350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26425"/>
        <c:axId val="41793506"/>
      </c:lineChart>
      <c:catAx>
        <c:axId val="419264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264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0796"/>
        <c:crosses val="autoZero"/>
        <c:auto val="0"/>
        <c:lblOffset val="100"/>
        <c:tickLblSkip val="1"/>
        <c:noMultiLvlLbl val="0"/>
      </c:catAx>
      <c:valAx>
        <c:axId val="2983079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6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93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401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507450" y="18669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507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507450" y="50673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2492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048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336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31">
      <selection activeCell="A33" sqref="A33:A40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28" t="s">
        <v>13</v>
      </c>
      <c r="B1" s="128"/>
      <c r="C1" s="128"/>
      <c r="D1" s="128"/>
      <c r="E1" s="128"/>
      <c r="F1" s="128"/>
      <c r="G1" s="128"/>
      <c r="H1" s="128"/>
      <c r="I1" s="128"/>
      <c r="J1" s="47"/>
    </row>
    <row r="2" spans="1:10" ht="15.7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91"/>
    </row>
    <row r="3" spans="1:10" ht="15.7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3" ht="18">
      <c r="A4" s="129" t="s">
        <v>15</v>
      </c>
      <c r="B4" s="18"/>
      <c r="C4" s="18"/>
    </row>
    <row r="5" spans="1:6" ht="18">
      <c r="A5" s="13" t="s">
        <v>16</v>
      </c>
      <c r="B5" s="22"/>
      <c r="C5" s="22"/>
      <c r="D5" s="23"/>
      <c r="E5" s="24"/>
      <c r="F5" s="24"/>
    </row>
    <row r="6" spans="1:12" s="27" customFormat="1" ht="15">
      <c r="A6" s="52"/>
      <c r="B6" s="130" t="s">
        <v>17</v>
      </c>
      <c r="C6" s="53">
        <v>40179</v>
      </c>
      <c r="D6" s="53">
        <v>40210</v>
      </c>
      <c r="E6" s="53">
        <v>40238</v>
      </c>
      <c r="F6" s="53">
        <v>40269</v>
      </c>
      <c r="G6" s="53">
        <v>40299</v>
      </c>
      <c r="H6" s="53">
        <v>40330</v>
      </c>
      <c r="I6" s="85"/>
      <c r="J6" s="85"/>
      <c r="K6" s="85"/>
      <c r="L6" s="85"/>
    </row>
    <row r="7" spans="1:12" ht="33.75">
      <c r="A7" s="133" t="s">
        <v>22</v>
      </c>
      <c r="B7" s="50">
        <v>2.3</v>
      </c>
      <c r="C7" s="50">
        <v>16.6</v>
      </c>
      <c r="D7" s="50">
        <v>19</v>
      </c>
      <c r="E7" s="50">
        <v>16.4</v>
      </c>
      <c r="F7" s="50">
        <v>11.3</v>
      </c>
      <c r="G7" s="123">
        <v>9.7</v>
      </c>
      <c r="H7" s="123">
        <v>5</v>
      </c>
      <c r="I7" s="86"/>
      <c r="J7" s="86"/>
      <c r="K7" s="86"/>
      <c r="L7" s="86"/>
    </row>
    <row r="8" spans="1:12" ht="22.5">
      <c r="A8" s="133" t="s">
        <v>23</v>
      </c>
      <c r="B8" s="51">
        <v>99.96509079466416</v>
      </c>
      <c r="C8" s="51">
        <v>101.3</v>
      </c>
      <c r="D8" s="51">
        <v>103.8</v>
      </c>
      <c r="E8" s="51">
        <v>104.8</v>
      </c>
      <c r="F8" s="51">
        <v>103.8</v>
      </c>
      <c r="G8" s="51">
        <v>104</v>
      </c>
      <c r="H8" s="51">
        <v>104.1</v>
      </c>
      <c r="I8" s="21"/>
      <c r="J8" s="88"/>
      <c r="K8" s="88"/>
      <c r="L8" s="88"/>
    </row>
    <row r="9" spans="1:12" ht="15">
      <c r="A9" s="133" t="s">
        <v>24</v>
      </c>
      <c r="B9" s="120" t="s">
        <v>0</v>
      </c>
      <c r="C9" s="51">
        <v>101.26270531775367</v>
      </c>
      <c r="D9" s="51">
        <v>102.4596454097414</v>
      </c>
      <c r="E9" s="51">
        <v>101.0033260604788</v>
      </c>
      <c r="F9" s="51">
        <v>99.02725742825778</v>
      </c>
      <c r="G9" s="51">
        <v>100.2127148961189</v>
      </c>
      <c r="H9" s="51">
        <v>100.1</v>
      </c>
      <c r="I9" s="122"/>
      <c r="J9" s="88"/>
      <c r="K9" s="88"/>
      <c r="L9" s="88"/>
    </row>
    <row r="10" spans="1:12" ht="22.5">
      <c r="A10" s="133" t="s">
        <v>25</v>
      </c>
      <c r="B10" s="51">
        <v>0.9</v>
      </c>
      <c r="C10" s="51">
        <v>1.02</v>
      </c>
      <c r="D10" s="51">
        <v>1</v>
      </c>
      <c r="E10" s="51">
        <v>0.85</v>
      </c>
      <c r="F10" s="51">
        <v>2.47</v>
      </c>
      <c r="G10" s="51">
        <v>3.42</v>
      </c>
      <c r="H10" s="51">
        <v>2.7</v>
      </c>
      <c r="I10" s="21"/>
      <c r="J10" s="87"/>
      <c r="K10" s="87"/>
      <c r="L10" s="87"/>
    </row>
    <row r="11" spans="1:13" ht="22.5">
      <c r="A11" s="133" t="s">
        <v>26</v>
      </c>
      <c r="B11" s="48">
        <v>44.0917</v>
      </c>
      <c r="C11" s="49">
        <v>44.28</v>
      </c>
      <c r="D11" s="49">
        <v>44.6522</v>
      </c>
      <c r="E11" s="49">
        <v>45.2203</v>
      </c>
      <c r="F11" s="49">
        <v>45.5518</v>
      </c>
      <c r="G11" s="49">
        <v>45.9397</v>
      </c>
      <c r="H11" s="49">
        <v>46.3896</v>
      </c>
      <c r="I11" s="93"/>
      <c r="J11" s="93"/>
      <c r="K11" s="93"/>
      <c r="L11" s="93"/>
      <c r="M11" s="93"/>
    </row>
    <row r="12" spans="1:13" s="25" customFormat="1" ht="33.75">
      <c r="A12" s="133" t="s">
        <v>27</v>
      </c>
      <c r="B12" s="110">
        <v>11.856482174432557</v>
      </c>
      <c r="C12" s="117">
        <f>C11/B11*100-100</f>
        <v>0.4270645042037273</v>
      </c>
      <c r="D12" s="117">
        <f>D11/B11*100-100</f>
        <v>1.2712143101762905</v>
      </c>
      <c r="E12" s="117">
        <f>E11/B11*100-100</f>
        <v>2.5596654245583608</v>
      </c>
      <c r="F12" s="117">
        <f>F11/B11*100-100</f>
        <v>3.311507608007844</v>
      </c>
      <c r="G12" s="117">
        <f>G11/B11*100-100</f>
        <v>4.191265022668659</v>
      </c>
      <c r="H12" s="117">
        <f>H11/B11*100-100</f>
        <v>5.211638471639787</v>
      </c>
      <c r="I12" s="94"/>
      <c r="J12" s="94"/>
      <c r="K12" s="89"/>
      <c r="L12" s="89"/>
      <c r="M12" s="89"/>
    </row>
    <row r="13" spans="1:13" s="25" customFormat="1" ht="22.5">
      <c r="A13" s="133" t="s">
        <v>28</v>
      </c>
      <c r="B13" s="121" t="s">
        <v>0</v>
      </c>
      <c r="C13" s="117">
        <f aca="true" t="shared" si="0" ref="C13:H13">C11/B11*100-100</f>
        <v>0.4270645042037273</v>
      </c>
      <c r="D13" s="117">
        <f t="shared" si="0"/>
        <v>0.8405600722673796</v>
      </c>
      <c r="E13" s="117">
        <f t="shared" si="0"/>
        <v>1.2722777377150578</v>
      </c>
      <c r="F13" s="117">
        <f t="shared" si="0"/>
        <v>0.733077843357961</v>
      </c>
      <c r="G13" s="117">
        <f t="shared" si="0"/>
        <v>0.8515580064893271</v>
      </c>
      <c r="H13" s="117">
        <f t="shared" si="0"/>
        <v>0.9793272485453741</v>
      </c>
      <c r="I13" s="94"/>
      <c r="J13" s="94"/>
      <c r="K13" s="89"/>
      <c r="L13" s="89"/>
      <c r="M13" s="89"/>
    </row>
    <row r="14" spans="1:12" s="25" customFormat="1" ht="15">
      <c r="A14" s="30"/>
      <c r="B14" s="44"/>
      <c r="C14" s="78"/>
      <c r="D14" s="92"/>
      <c r="E14" s="84"/>
      <c r="F14" s="84"/>
      <c r="G14" s="84"/>
      <c r="I14" s="26"/>
      <c r="J14" s="26"/>
      <c r="K14" s="48"/>
      <c r="L14" s="94"/>
    </row>
    <row r="15" spans="1:19" s="25" customFormat="1" ht="15">
      <c r="A15" s="129" t="s">
        <v>29</v>
      </c>
      <c r="B15" s="44"/>
      <c r="C15" s="44"/>
      <c r="D15" s="44"/>
      <c r="E15" s="44"/>
      <c r="F15" s="44"/>
      <c r="G15" s="21"/>
      <c r="I15" s="26"/>
      <c r="J15" s="26"/>
      <c r="L15" s="95"/>
      <c r="M15" s="95"/>
      <c r="N15" s="95"/>
      <c r="O15" s="95"/>
      <c r="P15" s="95"/>
      <c r="Q15" s="95"/>
      <c r="R15" s="95"/>
      <c r="S15" s="95"/>
    </row>
    <row r="16" spans="1:10" s="25" customFormat="1" ht="15">
      <c r="A16" s="134" t="s">
        <v>30</v>
      </c>
      <c r="B16" s="44"/>
      <c r="C16" s="44"/>
      <c r="D16" s="44"/>
      <c r="E16" s="44"/>
      <c r="F16" s="44"/>
      <c r="G16" s="21"/>
      <c r="I16" s="26"/>
      <c r="J16" s="26"/>
    </row>
    <row r="17" spans="1:10" s="25" customFormat="1" ht="33.75">
      <c r="A17" s="54"/>
      <c r="B17" s="131" t="s">
        <v>18</v>
      </c>
      <c r="C17" s="53">
        <v>39934</v>
      </c>
      <c r="D17" s="53">
        <v>39965</v>
      </c>
      <c r="E17" s="130" t="s">
        <v>17</v>
      </c>
      <c r="F17" s="53">
        <v>40299</v>
      </c>
      <c r="G17" s="53">
        <v>40330</v>
      </c>
      <c r="H17" s="132" t="s">
        <v>19</v>
      </c>
      <c r="I17" s="132" t="s">
        <v>20</v>
      </c>
      <c r="J17" s="39"/>
    </row>
    <row r="18" spans="1:10" s="25" customFormat="1" ht="15">
      <c r="A18" s="133" t="s">
        <v>31</v>
      </c>
      <c r="B18" s="70">
        <v>30803.2785</v>
      </c>
      <c r="C18" s="70">
        <v>27705.95733772</v>
      </c>
      <c r="D18" s="70">
        <v>29561.39320451</v>
      </c>
      <c r="E18" s="70">
        <v>35738.69414187</v>
      </c>
      <c r="F18" s="70">
        <v>35017.5165</v>
      </c>
      <c r="G18" s="70">
        <v>36942.8019</v>
      </c>
      <c r="H18" s="106">
        <f>G18-F18</f>
        <v>1925.2854000000007</v>
      </c>
      <c r="I18" s="106">
        <f>G18-E18</f>
        <v>1204.1077581299978</v>
      </c>
      <c r="J18" s="28"/>
    </row>
    <row r="19" spans="1:10" s="25" customFormat="1" ht="15">
      <c r="A19" s="133" t="s">
        <v>32</v>
      </c>
      <c r="B19" s="70">
        <v>34541.7765</v>
      </c>
      <c r="C19" s="70">
        <v>31967.7806</v>
      </c>
      <c r="D19" s="70">
        <v>33993.3526</v>
      </c>
      <c r="E19" s="70">
        <v>41060.6524</v>
      </c>
      <c r="F19" s="70">
        <v>39142.6561</v>
      </c>
      <c r="G19" s="70">
        <v>41005.4215</v>
      </c>
      <c r="H19" s="106">
        <f>G19-F19</f>
        <v>1862.7653999999966</v>
      </c>
      <c r="I19" s="106">
        <f>G19-E19</f>
        <v>-55.23090000000229</v>
      </c>
      <c r="J19" s="28"/>
    </row>
    <row r="20" spans="1:10" s="25" customFormat="1" ht="15">
      <c r="A20" s="133" t="s">
        <v>33</v>
      </c>
      <c r="B20" s="70">
        <v>48453.18036</v>
      </c>
      <c r="C20" s="70">
        <v>44321.849209149994</v>
      </c>
      <c r="D20" s="70">
        <v>46604.569696649996</v>
      </c>
      <c r="E20" s="70">
        <v>58347.24441854001</v>
      </c>
      <c r="F20" s="70">
        <v>55573.542721130005</v>
      </c>
      <c r="G20" s="70">
        <v>57131.662738600004</v>
      </c>
      <c r="H20" s="106">
        <f>G20-F20</f>
        <v>1558.1200174699989</v>
      </c>
      <c r="I20" s="106">
        <f>G20-E20</f>
        <v>-1215.5816799400054</v>
      </c>
      <c r="J20" s="28"/>
    </row>
    <row r="21" spans="1:10" s="25" customFormat="1" ht="15">
      <c r="A21" s="135" t="s">
        <v>34</v>
      </c>
      <c r="B21" s="116">
        <v>24.14920919908429</v>
      </c>
      <c r="C21" s="116">
        <v>23.97864798025026</v>
      </c>
      <c r="D21" s="116">
        <v>23.828677044327144</v>
      </c>
      <c r="E21" s="116">
        <v>24.190570625236205</v>
      </c>
      <c r="F21" s="116">
        <v>25.735325647682977</v>
      </c>
      <c r="G21" s="116">
        <v>26.291374565919817</v>
      </c>
      <c r="H21" s="112"/>
      <c r="I21" s="112"/>
      <c r="J21" s="27"/>
    </row>
    <row r="22" spans="1:10" s="25" customFormat="1" ht="15">
      <c r="A22" s="57"/>
      <c r="B22" s="116"/>
      <c r="C22" s="116"/>
      <c r="D22" s="116"/>
      <c r="E22" s="116"/>
      <c r="F22" s="116"/>
      <c r="G22" s="116"/>
      <c r="H22" s="112"/>
      <c r="I22" s="112"/>
      <c r="J22" s="27"/>
    </row>
    <row r="23" spans="1:10" s="25" customFormat="1" ht="15" customHeight="1">
      <c r="A23" s="136" t="s">
        <v>35</v>
      </c>
      <c r="B23" s="136"/>
      <c r="C23" s="136"/>
      <c r="D23" s="136"/>
      <c r="E23" s="136"/>
      <c r="F23" s="136"/>
      <c r="G23" s="136"/>
      <c r="H23" s="136"/>
      <c r="I23" s="136"/>
      <c r="J23" s="27"/>
    </row>
    <row r="25" spans="1:6" s="34" customFormat="1" ht="12.75">
      <c r="A25" s="137" t="s">
        <v>36</v>
      </c>
      <c r="B25" s="36"/>
      <c r="C25" s="37"/>
      <c r="D25" s="37"/>
      <c r="E25" s="42"/>
      <c r="F25" s="43"/>
    </row>
    <row r="26" spans="1:6" s="34" customFormat="1" ht="12.75">
      <c r="A26" s="138" t="s">
        <v>37</v>
      </c>
      <c r="B26" s="36"/>
      <c r="C26" s="37"/>
      <c r="D26" s="37"/>
      <c r="E26" s="42"/>
      <c r="F26" s="43"/>
    </row>
    <row r="27" spans="1:10" s="34" customFormat="1" ht="33.75">
      <c r="A27" s="54"/>
      <c r="B27" s="131" t="s">
        <v>18</v>
      </c>
      <c r="C27" s="53">
        <v>39934</v>
      </c>
      <c r="D27" s="53">
        <v>39965</v>
      </c>
      <c r="E27" s="130" t="s">
        <v>17</v>
      </c>
      <c r="F27" s="53">
        <v>40299</v>
      </c>
      <c r="G27" s="53">
        <v>40330</v>
      </c>
      <c r="H27" s="132" t="s">
        <v>19</v>
      </c>
      <c r="I27" s="132" t="s">
        <v>20</v>
      </c>
      <c r="J27" s="39"/>
    </row>
    <row r="28" spans="1:10" s="35" customFormat="1" ht="12.75">
      <c r="A28" s="133" t="s">
        <v>38</v>
      </c>
      <c r="B28" s="111">
        <v>1224.62</v>
      </c>
      <c r="C28" s="111">
        <v>1541.47</v>
      </c>
      <c r="D28" s="111">
        <v>1588.67</v>
      </c>
      <c r="E28" s="111">
        <v>1588.18</v>
      </c>
      <c r="F28" s="111">
        <v>1574.5</v>
      </c>
      <c r="G28" s="111">
        <v>1568.39</v>
      </c>
      <c r="H28" s="106">
        <f>G28-F28</f>
        <v>-6.1099999999999</v>
      </c>
      <c r="I28" s="106">
        <f>G28-E28</f>
        <v>-19.789999999999964</v>
      </c>
      <c r="J28" s="74"/>
    </row>
    <row r="30" spans="1:2" s="2" customFormat="1" ht="12.75">
      <c r="A30" s="38" t="s">
        <v>10</v>
      </c>
      <c r="B30" s="1"/>
    </row>
    <row r="31" spans="2:3" s="2" customFormat="1" ht="15">
      <c r="B31" s="19"/>
      <c r="C31" s="19"/>
    </row>
    <row r="32" spans="1:10" s="2" customFormat="1" ht="33.75">
      <c r="A32" s="56"/>
      <c r="B32" s="131" t="s">
        <v>18</v>
      </c>
      <c r="C32" s="53">
        <v>39934</v>
      </c>
      <c r="D32" s="53">
        <v>39965</v>
      </c>
      <c r="E32" s="130" t="s">
        <v>17</v>
      </c>
      <c r="F32" s="53">
        <v>40299</v>
      </c>
      <c r="G32" s="53">
        <v>40330</v>
      </c>
      <c r="H32" s="132" t="s">
        <v>19</v>
      </c>
      <c r="I32" s="132" t="s">
        <v>20</v>
      </c>
      <c r="J32" s="39"/>
    </row>
    <row r="33" spans="1:18" s="2" customFormat="1" ht="33.75">
      <c r="A33" s="139" t="s">
        <v>39</v>
      </c>
      <c r="B33" s="4">
        <v>39.4181</v>
      </c>
      <c r="C33" s="4">
        <v>43.2562</v>
      </c>
      <c r="D33" s="4">
        <v>43.281</v>
      </c>
      <c r="E33" s="4">
        <v>44.09169253365973</v>
      </c>
      <c r="F33" s="4">
        <v>45.9397</v>
      </c>
      <c r="G33" s="4">
        <v>46.3896</v>
      </c>
      <c r="H33" s="113">
        <f>G33/F33-1</f>
        <v>0.009793272485453697</v>
      </c>
      <c r="I33" s="113">
        <f>G33/E33-1</f>
        <v>0.05211656287828004</v>
      </c>
      <c r="J33" s="15"/>
      <c r="K33" s="3"/>
      <c r="L33" s="45"/>
      <c r="M33" s="9"/>
      <c r="N33" s="9"/>
      <c r="O33" s="9"/>
      <c r="P33" s="9"/>
      <c r="Q33" s="9"/>
      <c r="R33" s="9"/>
    </row>
    <row r="34" spans="1:18" s="2" customFormat="1" ht="33.75">
      <c r="A34" s="139" t="s">
        <v>40</v>
      </c>
      <c r="B34" s="4">
        <v>39.5934</v>
      </c>
      <c r="C34" s="4">
        <v>43.2397</v>
      </c>
      <c r="D34" s="4">
        <v>43.2988</v>
      </c>
      <c r="E34" s="4">
        <v>44.0742</v>
      </c>
      <c r="F34" s="4">
        <v>45.9505</v>
      </c>
      <c r="G34" s="4">
        <v>46.4004</v>
      </c>
      <c r="H34" s="113">
        <f>G34/F34-1</f>
        <v>0.009790970718490444</v>
      </c>
      <c r="I34" s="113">
        <f>G34/E34-1</f>
        <v>0.05277917693344403</v>
      </c>
      <c r="J34" s="15"/>
      <c r="K34" s="3"/>
      <c r="L34" s="45"/>
      <c r="M34" s="9"/>
      <c r="N34" s="9"/>
      <c r="O34" s="9"/>
      <c r="P34" s="9"/>
      <c r="Q34" s="9"/>
      <c r="R34" s="9"/>
    </row>
    <row r="35" spans="1:18" s="2" customFormat="1" ht="33.75">
      <c r="A35" s="139" t="s">
        <v>41</v>
      </c>
      <c r="B35" s="4">
        <v>1.4071</v>
      </c>
      <c r="C35" s="4">
        <v>1.4151</v>
      </c>
      <c r="D35" s="4">
        <v>1.4032</v>
      </c>
      <c r="E35" s="4">
        <v>1.4316</v>
      </c>
      <c r="F35" s="4">
        <v>1.2305</v>
      </c>
      <c r="G35" s="4">
        <v>1.2231</v>
      </c>
      <c r="H35" s="113">
        <f>G35/F35-1</f>
        <v>-0.006013815522145305</v>
      </c>
      <c r="I35" s="113">
        <f>G35/E35-1</f>
        <v>-0.1456412405699915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29.25" customHeight="1">
      <c r="A36" s="139" t="s">
        <v>42</v>
      </c>
      <c r="B36" s="4"/>
      <c r="C36" s="4"/>
      <c r="D36" s="4"/>
      <c r="E36" s="4"/>
      <c r="F36" s="4"/>
      <c r="G36" s="4"/>
      <c r="H36" s="113"/>
      <c r="I36" s="113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1.25">
      <c r="A37" s="140" t="s">
        <v>43</v>
      </c>
      <c r="B37" s="4">
        <v>39.7217</v>
      </c>
      <c r="C37" s="4">
        <v>43.2159</v>
      </c>
      <c r="D37" s="4">
        <v>43.2297</v>
      </c>
      <c r="E37" s="4">
        <v>44.2341</v>
      </c>
      <c r="F37" s="4">
        <v>45.6113</v>
      </c>
      <c r="G37" s="4">
        <v>46.3938</v>
      </c>
      <c r="H37" s="113">
        <f>G37/F37-1</f>
        <v>0.017155836382650724</v>
      </c>
      <c r="I37" s="113">
        <f>G37/E37-1</f>
        <v>0.0488243233161747</v>
      </c>
      <c r="J37" s="15"/>
      <c r="K37" s="11"/>
      <c r="L37" s="45"/>
      <c r="M37" s="9"/>
      <c r="N37" s="9"/>
      <c r="O37" s="9"/>
      <c r="P37" s="9"/>
      <c r="Q37" s="9"/>
      <c r="R37" s="9"/>
    </row>
    <row r="38" spans="1:18" s="2" customFormat="1" ht="11.25">
      <c r="A38" s="140" t="s">
        <v>4</v>
      </c>
      <c r="B38" s="4">
        <v>55.2291</v>
      </c>
      <c r="C38" s="4">
        <v>60.0797</v>
      </c>
      <c r="D38" s="4">
        <v>60.4547</v>
      </c>
      <c r="E38" s="4">
        <v>63.9915</v>
      </c>
      <c r="F38" s="4">
        <v>55.9027</v>
      </c>
      <c r="G38" s="4">
        <v>56.6155</v>
      </c>
      <c r="H38" s="113">
        <f>G38/F38-1</f>
        <v>0.012750725814674402</v>
      </c>
      <c r="I38" s="113">
        <f>G38/E38-1</f>
        <v>-0.11526530867380835</v>
      </c>
      <c r="J38" s="15"/>
      <c r="L38" s="45"/>
      <c r="M38" s="9"/>
      <c r="N38" s="9"/>
      <c r="O38" s="9"/>
      <c r="P38" s="9"/>
      <c r="Q38" s="9"/>
      <c r="R38" s="9"/>
    </row>
    <row r="39" spans="1:18" s="2" customFormat="1" ht="11.25">
      <c r="A39" s="140" t="s">
        <v>5</v>
      </c>
      <c r="B39" s="4">
        <v>1.2903</v>
      </c>
      <c r="C39" s="4">
        <v>1.3894</v>
      </c>
      <c r="D39" s="4">
        <v>1.3802</v>
      </c>
      <c r="E39" s="4">
        <v>1.4394</v>
      </c>
      <c r="F39" s="4">
        <v>1.4881</v>
      </c>
      <c r="G39" s="4">
        <v>1.4819</v>
      </c>
      <c r="H39" s="113">
        <f>G39/F39-1</f>
        <v>-0.004166386667562638</v>
      </c>
      <c r="I39" s="113">
        <f>G39/E39-1</f>
        <v>0.02952619146866753</v>
      </c>
      <c r="J39" s="15"/>
      <c r="L39" s="45"/>
      <c r="M39" s="9"/>
      <c r="N39" s="9"/>
      <c r="O39" s="9"/>
      <c r="P39" s="9"/>
      <c r="Q39" s="9"/>
      <c r="R39" s="9"/>
    </row>
    <row r="40" spans="1:18" s="2" customFormat="1" ht="11.25">
      <c r="A40" s="140" t="s">
        <v>44</v>
      </c>
      <c r="B40" s="4">
        <v>0.324657923963241</v>
      </c>
      <c r="C40" s="4">
        <v>0.2866</v>
      </c>
      <c r="D40" s="4">
        <v>0.2866</v>
      </c>
      <c r="E40" s="4">
        <v>0.2954</v>
      </c>
      <c r="F40" s="4">
        <v>0.3079</v>
      </c>
      <c r="G40" s="4">
        <v>0.3135</v>
      </c>
      <c r="H40" s="113">
        <f>G40/F40-1</f>
        <v>0.01818772328678131</v>
      </c>
      <c r="I40" s="113">
        <f>G40/E40-1</f>
        <v>0.06127285037237651</v>
      </c>
      <c r="J40" s="15"/>
      <c r="L40" s="45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2.75">
      <c r="A1" s="129" t="s">
        <v>71</v>
      </c>
      <c r="B1" s="1"/>
    </row>
    <row r="2" spans="1:7" s="7" customFormat="1" ht="12.75">
      <c r="A2" s="147" t="s">
        <v>3</v>
      </c>
      <c r="B2" s="6"/>
      <c r="C2" s="8"/>
      <c r="D2" s="8"/>
      <c r="E2" s="8"/>
      <c r="F2" s="8"/>
      <c r="G2" s="8"/>
    </row>
    <row r="3" spans="1:10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  <c r="J3" s="77"/>
    </row>
    <row r="4" spans="1:9" ht="25.5">
      <c r="A4" s="148" t="s">
        <v>68</v>
      </c>
      <c r="B4" s="72">
        <f>B6+B7</f>
        <v>288.75</v>
      </c>
      <c r="C4" s="72">
        <f>C6+C7</f>
        <v>190.9</v>
      </c>
      <c r="D4" s="72">
        <f>D6+D7</f>
        <v>148.29999999999998</v>
      </c>
      <c r="E4" s="72">
        <f>E6+E7</f>
        <v>39.65</v>
      </c>
      <c r="F4" s="72">
        <f>F6+F7</f>
        <v>23.9</v>
      </c>
      <c r="G4" s="73">
        <f>F4-E4</f>
        <v>-15.75</v>
      </c>
      <c r="H4" s="73">
        <f>D4-C4</f>
        <v>-42.60000000000002</v>
      </c>
      <c r="I4" s="76"/>
    </row>
    <row r="5" spans="1:9" ht="12.75">
      <c r="A5" s="149" t="s">
        <v>69</v>
      </c>
      <c r="B5" s="69">
        <f>B6-B7</f>
        <v>-155.14999999999998</v>
      </c>
      <c r="C5" s="69">
        <f>C6-C7</f>
        <v>-153.9</v>
      </c>
      <c r="D5" s="69">
        <f>D6-D7</f>
        <v>-140.1</v>
      </c>
      <c r="E5" s="69">
        <f>E6-E7</f>
        <v>-39.65</v>
      </c>
      <c r="F5" s="69">
        <f>F6-F7</f>
        <v>-23.9</v>
      </c>
      <c r="G5" s="106">
        <f>F5-E5</f>
        <v>15.75</v>
      </c>
      <c r="H5" s="106">
        <f>D5-C5</f>
        <v>13.800000000000011</v>
      </c>
      <c r="I5" s="76"/>
    </row>
    <row r="6" spans="1:9" ht="12.75">
      <c r="A6" s="150" t="s">
        <v>64</v>
      </c>
      <c r="B6" s="70">
        <v>66.8</v>
      </c>
      <c r="C6" s="70">
        <v>18.5</v>
      </c>
      <c r="D6" s="70">
        <v>4.1</v>
      </c>
      <c r="E6" s="70">
        <v>0</v>
      </c>
      <c r="F6" s="70">
        <v>0</v>
      </c>
      <c r="G6" s="106">
        <f>F6-E6</f>
        <v>0</v>
      </c>
      <c r="H6" s="106">
        <f>D6-C6</f>
        <v>-14.4</v>
      </c>
      <c r="I6" s="76"/>
    </row>
    <row r="7" spans="1:9" ht="12.75">
      <c r="A7" s="150" t="s">
        <v>65</v>
      </c>
      <c r="B7" s="70">
        <v>221.95</v>
      </c>
      <c r="C7" s="70">
        <v>172.4</v>
      </c>
      <c r="D7" s="70">
        <v>144.2</v>
      </c>
      <c r="E7" s="70">
        <v>39.65</v>
      </c>
      <c r="F7" s="70">
        <v>23.9</v>
      </c>
      <c r="G7" s="106">
        <f>F7-E7</f>
        <v>-15.75</v>
      </c>
      <c r="H7" s="106">
        <f>D7-C7</f>
        <v>-28.200000000000017</v>
      </c>
      <c r="I7" s="76"/>
    </row>
    <row r="8" spans="1:9" ht="12.75">
      <c r="A8" s="149" t="s">
        <v>70</v>
      </c>
      <c r="B8" s="70" t="s">
        <v>0</v>
      </c>
      <c r="C8" s="70" t="s">
        <v>0</v>
      </c>
      <c r="D8" s="72" t="s">
        <v>0</v>
      </c>
      <c r="E8" s="72" t="s">
        <v>0</v>
      </c>
      <c r="F8" s="72" t="s">
        <v>0</v>
      </c>
      <c r="G8" s="71" t="s">
        <v>0</v>
      </c>
      <c r="H8" s="71" t="s">
        <v>0</v>
      </c>
      <c r="I8" s="76"/>
    </row>
    <row r="9" spans="3:4" ht="11.25">
      <c r="C9" s="76"/>
      <c r="D9" s="76"/>
    </row>
    <row r="10" spans="1:2" s="9" customFormat="1" ht="12.75">
      <c r="A10" s="146" t="s">
        <v>67</v>
      </c>
      <c r="B10" s="124"/>
    </row>
    <row r="11" spans="1:7" s="7" customFormat="1" ht="12.75">
      <c r="A11" s="147" t="s">
        <v>55</v>
      </c>
      <c r="B11" s="6"/>
      <c r="C11" s="8"/>
      <c r="D11" s="8"/>
      <c r="E11" s="8"/>
      <c r="F11" s="8"/>
      <c r="G11" s="8"/>
    </row>
    <row r="12" spans="1:8" ht="33.75">
      <c r="A12" s="55"/>
      <c r="B12" s="130" t="s">
        <v>17</v>
      </c>
      <c r="C12" s="53" t="s">
        <v>8</v>
      </c>
      <c r="D12" s="53" t="s">
        <v>9</v>
      </c>
      <c r="E12" s="53">
        <v>40299</v>
      </c>
      <c r="F12" s="53">
        <v>40330</v>
      </c>
      <c r="G12" s="132" t="s">
        <v>19</v>
      </c>
      <c r="H12" s="132" t="s">
        <v>21</v>
      </c>
    </row>
    <row r="13" spans="1:9" ht="22.5">
      <c r="A13" s="141" t="s">
        <v>62</v>
      </c>
      <c r="B13" s="72">
        <f>+B14+B17</f>
        <v>1192.64361</v>
      </c>
      <c r="C13" s="72">
        <f>+C14+C17</f>
        <v>562.14336</v>
      </c>
      <c r="D13" s="72">
        <f>+D17</f>
        <v>1393</v>
      </c>
      <c r="E13" s="72">
        <v>100</v>
      </c>
      <c r="F13" s="72" t="s">
        <v>0</v>
      </c>
      <c r="G13" s="73">
        <f>-E13</f>
        <v>-100</v>
      </c>
      <c r="H13" s="73">
        <f>D13-C13</f>
        <v>830.85664</v>
      </c>
      <c r="I13" s="73"/>
    </row>
    <row r="14" spans="1:9" ht="11.25">
      <c r="A14" s="144" t="s">
        <v>63</v>
      </c>
      <c r="B14" s="69">
        <f>SUM(B15:B16)</f>
        <v>556.81236</v>
      </c>
      <c r="C14" s="69">
        <f>SUM(C15:C16)</f>
        <v>556.81236</v>
      </c>
      <c r="D14" s="72" t="s">
        <v>0</v>
      </c>
      <c r="E14" s="109" t="s">
        <v>0</v>
      </c>
      <c r="F14" s="109" t="s">
        <v>0</v>
      </c>
      <c r="G14" s="106" t="s">
        <v>0</v>
      </c>
      <c r="H14" s="106">
        <f>-C14</f>
        <v>-556.81236</v>
      </c>
      <c r="I14" s="71"/>
    </row>
    <row r="15" spans="1:9" ht="11.25">
      <c r="A15" s="145" t="s">
        <v>64</v>
      </c>
      <c r="B15" s="72" t="s">
        <v>0</v>
      </c>
      <c r="C15" s="72" t="s">
        <v>0</v>
      </c>
      <c r="D15" s="72" t="s">
        <v>0</v>
      </c>
      <c r="E15" s="72" t="s">
        <v>0</v>
      </c>
      <c r="F15" s="72" t="s">
        <v>0</v>
      </c>
      <c r="G15" s="106" t="s">
        <v>0</v>
      </c>
      <c r="H15" s="106" t="s">
        <v>0</v>
      </c>
      <c r="I15" s="71"/>
    </row>
    <row r="16" spans="1:9" ht="11.25">
      <c r="A16" s="145" t="s">
        <v>65</v>
      </c>
      <c r="B16" s="70">
        <v>556.81236</v>
      </c>
      <c r="C16" s="70">
        <v>556.81236</v>
      </c>
      <c r="D16" s="70" t="s">
        <v>0</v>
      </c>
      <c r="E16" s="72" t="s">
        <v>0</v>
      </c>
      <c r="F16" s="72" t="s">
        <v>0</v>
      </c>
      <c r="G16" s="106" t="s">
        <v>0</v>
      </c>
      <c r="H16" s="106">
        <f>-C16</f>
        <v>-556.81236</v>
      </c>
      <c r="I16" s="71"/>
    </row>
    <row r="17" spans="1:9" ht="11.25">
      <c r="A17" s="144" t="s">
        <v>66</v>
      </c>
      <c r="B17" s="70">
        <v>635.83125</v>
      </c>
      <c r="C17" s="70">
        <v>5.331</v>
      </c>
      <c r="D17" s="70">
        <v>1393</v>
      </c>
      <c r="E17" s="109">
        <v>100</v>
      </c>
      <c r="F17" s="70" t="s">
        <v>0</v>
      </c>
      <c r="G17" s="106">
        <f>-E17</f>
        <v>-100</v>
      </c>
      <c r="H17" s="106">
        <f>D17-C17</f>
        <v>1387.669</v>
      </c>
      <c r="I17" s="71"/>
    </row>
    <row r="18" spans="1:9" ht="11.25">
      <c r="A18" s="144" t="s">
        <v>61</v>
      </c>
      <c r="B18" s="72" t="s">
        <v>0</v>
      </c>
      <c r="C18" s="72" t="s">
        <v>0</v>
      </c>
      <c r="D18" s="72" t="s">
        <v>0</v>
      </c>
      <c r="E18" s="72" t="s">
        <v>0</v>
      </c>
      <c r="F18" s="72" t="s">
        <v>0</v>
      </c>
      <c r="G18" s="72" t="s">
        <v>0</v>
      </c>
      <c r="H18" s="72" t="s">
        <v>0</v>
      </c>
      <c r="I18" s="71"/>
    </row>
    <row r="19" spans="1:9" ht="22.5">
      <c r="A19" s="141" t="s">
        <v>56</v>
      </c>
      <c r="B19" s="31"/>
      <c r="C19" s="31"/>
      <c r="D19" s="31"/>
      <c r="E19" s="31"/>
      <c r="F19" s="31"/>
      <c r="G19" s="73"/>
      <c r="H19" s="73"/>
      <c r="I19" s="32"/>
    </row>
    <row r="20" spans="1:9" ht="22.5">
      <c r="A20" s="144" t="s">
        <v>57</v>
      </c>
      <c r="B20" s="31">
        <v>0.9</v>
      </c>
      <c r="C20" s="31">
        <v>8.16</v>
      </c>
      <c r="D20" s="31">
        <v>2.7</v>
      </c>
      <c r="E20" s="31">
        <v>3.42</v>
      </c>
      <c r="F20" s="31">
        <v>2.7</v>
      </c>
      <c r="G20" s="106">
        <f>F20-E20</f>
        <v>-0.7199999999999998</v>
      </c>
      <c r="H20" s="106">
        <f>D20-C20</f>
        <v>-5.46</v>
      </c>
      <c r="I20" s="32"/>
    </row>
    <row r="21" spans="1:9" ht="11.25">
      <c r="A21" s="144" t="s">
        <v>58</v>
      </c>
      <c r="B21" s="31" t="s">
        <v>0</v>
      </c>
      <c r="C21" s="31" t="s">
        <v>0</v>
      </c>
      <c r="D21" s="31" t="s">
        <v>0</v>
      </c>
      <c r="E21" s="31" t="s">
        <v>0</v>
      </c>
      <c r="F21" s="31"/>
      <c r="G21" s="31" t="s">
        <v>0</v>
      </c>
      <c r="H21" s="31" t="s">
        <v>0</v>
      </c>
      <c r="I21" s="32"/>
    </row>
    <row r="22" spans="1:9" ht="11.25">
      <c r="A22" s="144" t="s">
        <v>59</v>
      </c>
      <c r="B22" s="31">
        <v>13.31</v>
      </c>
      <c r="C22" s="31">
        <v>13.31</v>
      </c>
      <c r="D22" s="31" t="s">
        <v>0</v>
      </c>
      <c r="E22" s="31" t="s">
        <v>0</v>
      </c>
      <c r="F22" s="31"/>
      <c r="G22" s="29" t="s">
        <v>0</v>
      </c>
      <c r="H22" s="31" t="s">
        <v>0</v>
      </c>
      <c r="I22" s="32"/>
    </row>
    <row r="23" spans="1:9" ht="22.5">
      <c r="A23" s="144" t="s">
        <v>60</v>
      </c>
      <c r="B23" s="31">
        <f>B20*1.2</f>
        <v>1.08</v>
      </c>
      <c r="C23" s="31">
        <f>C20*1.2</f>
        <v>9.792</v>
      </c>
      <c r="D23" s="31">
        <f>D20*1.2</f>
        <v>3.24</v>
      </c>
      <c r="E23" s="31">
        <v>4.104</v>
      </c>
      <c r="F23" s="31">
        <f>F20*1.2</f>
        <v>3.24</v>
      </c>
      <c r="G23" s="106">
        <f>F23-E23</f>
        <v>-0.8639999999999999</v>
      </c>
      <c r="H23" s="106">
        <f>D23-C23</f>
        <v>-6.552</v>
      </c>
      <c r="I23" s="32"/>
    </row>
    <row r="24" spans="1:8" ht="11.25">
      <c r="A24" s="144" t="s">
        <v>61</v>
      </c>
      <c r="B24" s="31" t="s">
        <v>0</v>
      </c>
      <c r="C24" s="31" t="s">
        <v>0</v>
      </c>
      <c r="D24" s="31" t="s">
        <v>0</v>
      </c>
      <c r="E24" s="31" t="s">
        <v>0</v>
      </c>
      <c r="F24" s="31"/>
      <c r="G24" s="31" t="s">
        <v>0</v>
      </c>
      <c r="H24" s="31" t="s">
        <v>0</v>
      </c>
    </row>
    <row r="26" spans="1:2" ht="12.75">
      <c r="A26" s="129" t="s">
        <v>54</v>
      </c>
      <c r="B26" s="1"/>
    </row>
    <row r="27" spans="1:7" s="7" customFormat="1" ht="11.25">
      <c r="A27" s="143" t="s">
        <v>55</v>
      </c>
      <c r="B27" s="6"/>
      <c r="C27" s="8"/>
      <c r="D27" s="8"/>
      <c r="E27" s="8"/>
      <c r="F27" s="8"/>
      <c r="G27" s="8"/>
    </row>
    <row r="28" spans="1:8" ht="33.75">
      <c r="A28" s="55"/>
      <c r="B28" s="130" t="s">
        <v>17</v>
      </c>
      <c r="C28" s="53" t="s">
        <v>11</v>
      </c>
      <c r="D28" s="53" t="s">
        <v>12</v>
      </c>
      <c r="E28" s="53">
        <v>40299</v>
      </c>
      <c r="F28" s="53">
        <v>40330</v>
      </c>
      <c r="G28" s="132" t="s">
        <v>19</v>
      </c>
      <c r="H28" s="132" t="s">
        <v>21</v>
      </c>
    </row>
    <row r="29" spans="1:14" ht="33.75">
      <c r="A29" s="141" t="s">
        <v>45</v>
      </c>
      <c r="B29" s="119">
        <f>SUM(B30:B33)</f>
        <v>24680</v>
      </c>
      <c r="C29" s="119">
        <f>SUM(C30:C33)</f>
        <v>12800</v>
      </c>
      <c r="D29" s="119">
        <f>SUM(D30:D32)</f>
        <v>6780</v>
      </c>
      <c r="E29" s="119">
        <f>SUM(E30:E32)</f>
        <v>400</v>
      </c>
      <c r="F29" s="119">
        <f>SUM(F30:F32)</f>
        <v>250</v>
      </c>
      <c r="G29" s="73">
        <f>F29-E29</f>
        <v>-150</v>
      </c>
      <c r="H29" s="73">
        <f>D29-C29</f>
        <v>-6020</v>
      </c>
      <c r="I29" s="9"/>
      <c r="L29" s="107"/>
      <c r="M29" s="107"/>
      <c r="N29" s="107"/>
    </row>
    <row r="30" spans="1:14" ht="11.25">
      <c r="A30" s="142" t="s">
        <v>46</v>
      </c>
      <c r="B30" s="102">
        <v>6360</v>
      </c>
      <c r="C30" s="102">
        <v>3520</v>
      </c>
      <c r="D30" s="102">
        <v>1300</v>
      </c>
      <c r="E30" s="102" t="s">
        <v>0</v>
      </c>
      <c r="F30" s="102">
        <v>0</v>
      </c>
      <c r="G30" s="102">
        <v>0</v>
      </c>
      <c r="H30" s="106">
        <f>D30-C30</f>
        <v>-2220</v>
      </c>
      <c r="I30" s="9"/>
      <c r="L30" s="107"/>
      <c r="M30" s="107"/>
      <c r="N30" s="107"/>
    </row>
    <row r="31" spans="1:14" ht="11.25">
      <c r="A31" s="142" t="s">
        <v>47</v>
      </c>
      <c r="B31" s="102">
        <v>8470</v>
      </c>
      <c r="C31" s="102">
        <v>4320</v>
      </c>
      <c r="D31" s="102">
        <v>1520</v>
      </c>
      <c r="E31" s="102" t="s">
        <v>0</v>
      </c>
      <c r="F31" s="102">
        <v>0</v>
      </c>
      <c r="G31" s="102">
        <v>0</v>
      </c>
      <c r="H31" s="106">
        <f>D31-C31</f>
        <v>-2800</v>
      </c>
      <c r="I31" s="9"/>
      <c r="L31" s="107"/>
      <c r="M31" s="107"/>
      <c r="N31" s="107"/>
    </row>
    <row r="32" spans="1:14" ht="11.25">
      <c r="A32" s="142" t="s">
        <v>48</v>
      </c>
      <c r="B32" s="102">
        <v>9310</v>
      </c>
      <c r="C32" s="102">
        <v>4420</v>
      </c>
      <c r="D32" s="102">
        <v>3960</v>
      </c>
      <c r="E32" s="102">
        <v>400</v>
      </c>
      <c r="F32" s="102">
        <v>250</v>
      </c>
      <c r="G32" s="106">
        <f>F32-E32</f>
        <v>-150</v>
      </c>
      <c r="H32" s="106">
        <f>D32-C32</f>
        <v>-460</v>
      </c>
      <c r="I32" s="9"/>
      <c r="L32" s="107"/>
      <c r="M32" s="107"/>
      <c r="N32" s="107"/>
    </row>
    <row r="33" spans="1:14" ht="11.25">
      <c r="A33" s="142" t="s">
        <v>49</v>
      </c>
      <c r="B33" s="102">
        <v>540</v>
      </c>
      <c r="C33" s="102">
        <v>540</v>
      </c>
      <c r="D33" s="103">
        <v>0</v>
      </c>
      <c r="E33" s="103">
        <v>0</v>
      </c>
      <c r="F33" s="103">
        <v>0</v>
      </c>
      <c r="G33" s="103">
        <v>0</v>
      </c>
      <c r="H33" s="106">
        <f>D33-C33</f>
        <v>-540</v>
      </c>
      <c r="I33" s="9"/>
      <c r="L33" s="107"/>
      <c r="M33" s="107"/>
      <c r="N33" s="107"/>
    </row>
    <row r="34" spans="1:14" ht="11.25">
      <c r="A34" s="142" t="s">
        <v>53</v>
      </c>
      <c r="B34" s="103">
        <v>0</v>
      </c>
      <c r="C34" s="103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9"/>
      <c r="L34" s="107"/>
      <c r="M34" s="107"/>
      <c r="N34" s="107"/>
    </row>
    <row r="35" spans="1:14" ht="33.75">
      <c r="A35" s="141" t="s">
        <v>50</v>
      </c>
      <c r="B35" s="119">
        <f>SUM(B36:B39)</f>
        <v>31666.639999999996</v>
      </c>
      <c r="C35" s="119">
        <f>SUM(C36:C39)</f>
        <v>13945.84</v>
      </c>
      <c r="D35" s="119">
        <f>SUM(D36:D38)</f>
        <v>9155.599999999999</v>
      </c>
      <c r="E35" s="119">
        <f>SUM(E36:E38)</f>
        <v>380.5</v>
      </c>
      <c r="F35" s="119">
        <f>SUM(F36:F38)</f>
        <v>721</v>
      </c>
      <c r="G35" s="73">
        <f>F35-E35</f>
        <v>340.5</v>
      </c>
      <c r="H35" s="73">
        <f>D35-C35</f>
        <v>-4790.240000000002</v>
      </c>
      <c r="I35" s="9"/>
      <c r="L35" s="107"/>
      <c r="M35" s="107"/>
      <c r="N35" s="107"/>
    </row>
    <row r="36" spans="1:14" ht="11.25">
      <c r="A36" s="142" t="s">
        <v>46</v>
      </c>
      <c r="B36" s="102">
        <v>7049.91</v>
      </c>
      <c r="C36" s="102">
        <v>2861.01</v>
      </c>
      <c r="D36" s="102">
        <v>2205.5</v>
      </c>
      <c r="E36" s="102">
        <v>0</v>
      </c>
      <c r="F36" s="102">
        <v>0</v>
      </c>
      <c r="G36" s="102">
        <v>0</v>
      </c>
      <c r="H36" s="106">
        <f>D36-C36</f>
        <v>-655.5100000000002</v>
      </c>
      <c r="I36" s="9"/>
      <c r="L36" s="107"/>
      <c r="M36" s="107"/>
      <c r="N36" s="107"/>
    </row>
    <row r="37" spans="1:14" ht="11.25">
      <c r="A37" s="142" t="s">
        <v>47</v>
      </c>
      <c r="B37" s="102">
        <v>10324.4</v>
      </c>
      <c r="C37" s="102">
        <v>4655.06</v>
      </c>
      <c r="D37" s="102">
        <v>2104.9</v>
      </c>
      <c r="E37" s="102">
        <v>0</v>
      </c>
      <c r="F37" s="102">
        <v>0</v>
      </c>
      <c r="G37" s="102">
        <v>0</v>
      </c>
      <c r="H37" s="106">
        <f>D37-C37</f>
        <v>-2550.1600000000003</v>
      </c>
      <c r="I37" s="9"/>
      <c r="L37" s="107"/>
      <c r="M37" s="107"/>
      <c r="N37" s="107"/>
    </row>
    <row r="38" spans="1:14" ht="11.25">
      <c r="A38" s="142" t="s">
        <v>48</v>
      </c>
      <c r="B38" s="102">
        <v>14051.92</v>
      </c>
      <c r="C38" s="102">
        <v>6189.36</v>
      </c>
      <c r="D38" s="102">
        <v>4845.2</v>
      </c>
      <c r="E38" s="102">
        <v>380.5</v>
      </c>
      <c r="F38" s="102">
        <v>721</v>
      </c>
      <c r="G38" s="106">
        <f>F38-E38</f>
        <v>340.5</v>
      </c>
      <c r="H38" s="106">
        <f>D38-C38</f>
        <v>-1344.1599999999999</v>
      </c>
      <c r="I38" s="9"/>
      <c r="L38" s="107"/>
      <c r="M38" s="107"/>
      <c r="N38" s="107"/>
    </row>
    <row r="39" spans="1:14" ht="11.25">
      <c r="A39" s="142" t="s">
        <v>49</v>
      </c>
      <c r="B39" s="102">
        <v>240.41</v>
      </c>
      <c r="C39" s="102">
        <v>240.41</v>
      </c>
      <c r="D39" s="125">
        <v>0</v>
      </c>
      <c r="E39" s="103">
        <v>0</v>
      </c>
      <c r="F39" s="103">
        <v>0</v>
      </c>
      <c r="G39" s="103">
        <v>0</v>
      </c>
      <c r="H39" s="106">
        <f>D39-C39</f>
        <v>-240.41</v>
      </c>
      <c r="I39" s="9"/>
      <c r="L39" s="107"/>
      <c r="M39" s="107"/>
      <c r="N39" s="107"/>
    </row>
    <row r="40" spans="1:14" ht="11.25">
      <c r="A40" s="142" t="s">
        <v>53</v>
      </c>
      <c r="B40" s="103">
        <v>0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9"/>
      <c r="L40" s="107"/>
      <c r="M40" s="107"/>
      <c r="N40" s="107"/>
    </row>
    <row r="41" spans="1:14" ht="22.5">
      <c r="A41" s="141" t="s">
        <v>51</v>
      </c>
      <c r="B41" s="119">
        <f>SUM(B42:B45)</f>
        <v>20671.65</v>
      </c>
      <c r="C41" s="119">
        <f>SUM(C42:C45)</f>
        <v>9573.05</v>
      </c>
      <c r="D41" s="119">
        <f>SUM(D42:D44)</f>
        <v>5624.9</v>
      </c>
      <c r="E41" s="119">
        <f>SUM(E42:E44)</f>
        <v>235</v>
      </c>
      <c r="F41" s="119">
        <f>SUM(F42:F44)</f>
        <v>250</v>
      </c>
      <c r="G41" s="73">
        <f>F41-E41</f>
        <v>15</v>
      </c>
      <c r="H41" s="73">
        <f>D41-C41</f>
        <v>-3948.1499999999996</v>
      </c>
      <c r="L41" s="107"/>
      <c r="M41" s="107"/>
      <c r="N41" s="107"/>
    </row>
    <row r="42" spans="1:14" ht="11.25">
      <c r="A42" s="142" t="s">
        <v>46</v>
      </c>
      <c r="B42" s="102">
        <v>4987.56</v>
      </c>
      <c r="C42" s="102">
        <v>2429.46</v>
      </c>
      <c r="D42" s="102">
        <v>1181</v>
      </c>
      <c r="E42" s="102">
        <v>0</v>
      </c>
      <c r="F42" s="102">
        <v>0</v>
      </c>
      <c r="G42" s="102">
        <v>0</v>
      </c>
      <c r="H42" s="106">
        <f>D42-C42</f>
        <v>-1248.46</v>
      </c>
      <c r="L42" s="107"/>
      <c r="M42" s="107"/>
      <c r="N42" s="107"/>
    </row>
    <row r="43" spans="1:14" ht="11.25">
      <c r="A43" s="142" t="s">
        <v>47</v>
      </c>
      <c r="B43" s="102">
        <v>7182.04</v>
      </c>
      <c r="C43" s="102">
        <v>3353.24</v>
      </c>
      <c r="D43" s="102">
        <v>1256.5</v>
      </c>
      <c r="E43" s="102">
        <v>0</v>
      </c>
      <c r="F43" s="102">
        <v>0</v>
      </c>
      <c r="G43" s="102">
        <v>0</v>
      </c>
      <c r="H43" s="106">
        <f>D43-C43</f>
        <v>-2096.74</v>
      </c>
      <c r="L43" s="107"/>
      <c r="M43" s="107"/>
      <c r="N43" s="107"/>
    </row>
    <row r="44" spans="1:14" ht="11.25">
      <c r="A44" s="142" t="s">
        <v>48</v>
      </c>
      <c r="B44" s="102">
        <v>8346.05</v>
      </c>
      <c r="C44" s="102">
        <v>3634.35</v>
      </c>
      <c r="D44" s="102">
        <v>3187.4</v>
      </c>
      <c r="E44" s="102">
        <v>235</v>
      </c>
      <c r="F44" s="102">
        <v>250</v>
      </c>
      <c r="G44" s="106">
        <f>F44-E44</f>
        <v>15</v>
      </c>
      <c r="H44" s="106">
        <f>D44-C44</f>
        <v>-446.9499999999998</v>
      </c>
      <c r="L44" s="107"/>
      <c r="M44" s="107"/>
      <c r="N44" s="107"/>
    </row>
    <row r="45" spans="1:14" ht="11.25">
      <c r="A45" s="142" t="s">
        <v>49</v>
      </c>
      <c r="B45" s="102">
        <v>156</v>
      </c>
      <c r="C45" s="102">
        <v>156</v>
      </c>
      <c r="D45" s="103">
        <v>0</v>
      </c>
      <c r="E45" s="103">
        <v>0</v>
      </c>
      <c r="F45" s="103">
        <v>0</v>
      </c>
      <c r="G45" s="103">
        <v>0</v>
      </c>
      <c r="H45" s="106">
        <f>D45-C45</f>
        <v>-156</v>
      </c>
      <c r="L45" s="107"/>
      <c r="M45" s="107"/>
      <c r="N45" s="107"/>
    </row>
    <row r="46" spans="1:14" ht="11.25">
      <c r="A46" s="142" t="s">
        <v>53</v>
      </c>
      <c r="B46" s="103">
        <v>0</v>
      </c>
      <c r="C46" s="103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L46" s="107"/>
      <c r="M46" s="107"/>
      <c r="N46" s="107"/>
    </row>
    <row r="47" spans="1:14" ht="45">
      <c r="A47" s="141" t="s">
        <v>52</v>
      </c>
      <c r="B47" s="98">
        <v>6.681703711233015</v>
      </c>
      <c r="C47" s="98">
        <v>10.25032415038184</v>
      </c>
      <c r="D47" s="98">
        <v>1.659001060894687</v>
      </c>
      <c r="E47" s="98">
        <v>3.4286236700533155</v>
      </c>
      <c r="F47" s="98">
        <v>2.768977830549095</v>
      </c>
      <c r="G47" s="73">
        <f>F47-E47</f>
        <v>-0.6596458395042206</v>
      </c>
      <c r="H47" s="73">
        <f>D47-C47</f>
        <v>-8.591323089487153</v>
      </c>
      <c r="J47" s="59"/>
      <c r="K47" s="59"/>
      <c r="L47" s="107"/>
      <c r="M47" s="107"/>
      <c r="N47" s="107"/>
    </row>
    <row r="48" spans="1:14" ht="11.25">
      <c r="A48" s="142" t="s">
        <v>46</v>
      </c>
      <c r="B48" s="96">
        <v>4.809094941218612</v>
      </c>
      <c r="C48" s="96">
        <v>7.076370950952884</v>
      </c>
      <c r="D48" s="96">
        <v>0.4010104385075408</v>
      </c>
      <c r="E48" s="97">
        <v>0</v>
      </c>
      <c r="F48" s="97">
        <v>0</v>
      </c>
      <c r="G48" s="97">
        <v>0</v>
      </c>
      <c r="H48" s="106">
        <f>D48-C48</f>
        <v>-6.6753605124453435</v>
      </c>
      <c r="J48" s="59"/>
      <c r="K48" s="59"/>
      <c r="L48" s="107"/>
      <c r="M48" s="107"/>
      <c r="N48" s="107"/>
    </row>
    <row r="49" spans="1:14" ht="11.25">
      <c r="A49" s="142" t="s">
        <v>47</v>
      </c>
      <c r="B49" s="96">
        <v>6.878414161541948</v>
      </c>
      <c r="C49" s="96">
        <v>10.531768022878422</v>
      </c>
      <c r="D49" s="96">
        <v>0.6897908812415701</v>
      </c>
      <c r="E49" s="96">
        <v>0</v>
      </c>
      <c r="F49" s="97">
        <v>0</v>
      </c>
      <c r="G49" s="97">
        <v>0</v>
      </c>
      <c r="H49" s="106">
        <f>D49-C49</f>
        <v>-9.841977141636852</v>
      </c>
      <c r="J49" s="59"/>
      <c r="K49" s="59"/>
      <c r="L49" s="107"/>
      <c r="M49" s="107"/>
      <c r="N49" s="107"/>
    </row>
    <row r="50" spans="1:14" ht="11.25">
      <c r="A50" s="142" t="s">
        <v>48</v>
      </c>
      <c r="B50" s="96">
        <v>7.555535874848766</v>
      </c>
      <c r="C50" s="96">
        <v>11.727733795236594</v>
      </c>
      <c r="D50" s="96">
        <v>1.9922389079355725</v>
      </c>
      <c r="E50" s="96">
        <v>3.4286236700533155</v>
      </c>
      <c r="F50" s="96">
        <v>2.768977830549095</v>
      </c>
      <c r="G50" s="106">
        <f>F50-E50</f>
        <v>-0.6596458395042206</v>
      </c>
      <c r="H50" s="106">
        <f>D50-C50</f>
        <v>-9.735494887301021</v>
      </c>
      <c r="J50" s="59"/>
      <c r="K50" s="59"/>
      <c r="L50" s="107"/>
      <c r="M50" s="107"/>
      <c r="N50" s="107"/>
    </row>
    <row r="51" spans="1:14" ht="11.25">
      <c r="A51" s="142" t="s">
        <v>49</v>
      </c>
      <c r="B51" s="97">
        <v>18.44012367720777</v>
      </c>
      <c r="C51" s="97">
        <v>18.44012367720777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J51" s="59"/>
      <c r="K51" s="59"/>
      <c r="L51" s="107"/>
      <c r="M51" s="107"/>
      <c r="N51" s="107"/>
    </row>
    <row r="52" spans="1:8" ht="12" customHeight="1" hidden="1">
      <c r="A52" s="46" t="s">
        <v>2</v>
      </c>
      <c r="B52" s="97">
        <v>0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E65" sqref="E65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29" t="s">
        <v>72</v>
      </c>
      <c r="B1" s="1"/>
      <c r="J1"/>
    </row>
    <row r="2" spans="1:7" s="7" customFormat="1" ht="11.25">
      <c r="A2" s="143" t="s">
        <v>55</v>
      </c>
      <c r="B2" s="6"/>
      <c r="C2" s="8"/>
      <c r="D2" s="8"/>
      <c r="E2" s="8"/>
      <c r="F2" s="8"/>
      <c r="G2" s="8"/>
    </row>
    <row r="3" spans="1:9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  <c r="I3"/>
    </row>
    <row r="4" spans="1:15" ht="12.75">
      <c r="A4" s="151" t="s">
        <v>73</v>
      </c>
      <c r="B4" s="104">
        <v>4911.84</v>
      </c>
      <c r="C4" s="104">
        <f>SUM(C5:C7)</f>
        <v>2491.84</v>
      </c>
      <c r="D4" s="104">
        <f>SUM(D5:D7)</f>
        <v>2155</v>
      </c>
      <c r="E4" s="104">
        <f>SUM(E5:E7)</f>
        <v>365</v>
      </c>
      <c r="F4" s="104">
        <f>SUM(F5:F7)</f>
        <v>400</v>
      </c>
      <c r="G4" s="73">
        <f>F4-E4</f>
        <v>35</v>
      </c>
      <c r="H4" s="73">
        <f>D4-C4</f>
        <v>-336.84000000000015</v>
      </c>
      <c r="I4"/>
      <c r="J4" s="9"/>
      <c r="M4" s="108"/>
      <c r="N4" s="108"/>
      <c r="O4" s="108"/>
    </row>
    <row r="5" spans="1:15" ht="12.75">
      <c r="A5" s="152" t="s">
        <v>74</v>
      </c>
      <c r="B5" s="101">
        <v>1145</v>
      </c>
      <c r="C5" s="101">
        <v>770</v>
      </c>
      <c r="D5" s="101">
        <v>310</v>
      </c>
      <c r="E5" s="101">
        <v>50</v>
      </c>
      <c r="F5" s="101">
        <v>50</v>
      </c>
      <c r="G5" s="106">
        <f aca="true" t="shared" si="0" ref="G5:G25">F5-E5</f>
        <v>0</v>
      </c>
      <c r="H5" s="106">
        <f>D5-C5</f>
        <v>-460</v>
      </c>
      <c r="I5"/>
      <c r="J5" s="9"/>
      <c r="M5" s="108"/>
      <c r="N5" s="108"/>
      <c r="O5" s="108"/>
    </row>
    <row r="6" spans="1:15" ht="12.75">
      <c r="A6" s="152" t="s">
        <v>75</v>
      </c>
      <c r="B6" s="101">
        <v>1290</v>
      </c>
      <c r="C6" s="101">
        <v>790</v>
      </c>
      <c r="D6" s="101">
        <v>370</v>
      </c>
      <c r="E6" s="101">
        <v>60</v>
      </c>
      <c r="F6" s="101">
        <v>70</v>
      </c>
      <c r="G6" s="106">
        <f t="shared" si="0"/>
        <v>10</v>
      </c>
      <c r="H6" s="106">
        <f aca="true" t="shared" si="1" ref="H6:H25">D6-C6</f>
        <v>-420</v>
      </c>
      <c r="I6"/>
      <c r="J6" s="9"/>
      <c r="M6" s="108"/>
      <c r="N6" s="108"/>
      <c r="O6" s="108"/>
    </row>
    <row r="7" spans="1:15" ht="12.75">
      <c r="A7" s="152" t="s">
        <v>76</v>
      </c>
      <c r="B7" s="101">
        <v>2476.84</v>
      </c>
      <c r="C7" s="101">
        <v>931.84</v>
      </c>
      <c r="D7" s="101">
        <v>1475</v>
      </c>
      <c r="E7" s="101">
        <v>255</v>
      </c>
      <c r="F7" s="101">
        <v>280</v>
      </c>
      <c r="G7" s="106">
        <f t="shared" si="0"/>
        <v>25</v>
      </c>
      <c r="H7" s="106">
        <f t="shared" si="1"/>
        <v>543.16</v>
      </c>
      <c r="I7"/>
      <c r="J7" s="9"/>
      <c r="M7" s="108"/>
      <c r="N7" s="108"/>
      <c r="O7" s="108"/>
    </row>
    <row r="8" spans="1:15" ht="12.75">
      <c r="A8" s="152" t="s">
        <v>77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/>
      <c r="J8" s="9"/>
      <c r="M8" s="108"/>
      <c r="N8" s="108"/>
      <c r="O8" s="108"/>
    </row>
    <row r="9" spans="1:15" ht="12.75">
      <c r="A9" s="152" t="s">
        <v>78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/>
      <c r="J9" s="9"/>
      <c r="M9" s="108"/>
      <c r="N9" s="108"/>
      <c r="O9" s="108"/>
    </row>
    <row r="10" spans="1:15" ht="12.75">
      <c r="A10" s="151" t="s">
        <v>79</v>
      </c>
      <c r="B10" s="104">
        <v>10576.514</v>
      </c>
      <c r="C10" s="104">
        <f>SUM(C11:C13)</f>
        <v>4586.3013</v>
      </c>
      <c r="D10" s="104">
        <f>SUM(D11:D13)</f>
        <v>3857.9133</v>
      </c>
      <c r="E10" s="104">
        <f>SUM(E11:E13)</f>
        <v>647.59</v>
      </c>
      <c r="F10" s="104">
        <f>SUM(F11:F13)</f>
        <v>482.302</v>
      </c>
      <c r="G10" s="73">
        <f t="shared" si="0"/>
        <v>-165.288</v>
      </c>
      <c r="H10" s="73">
        <f>D10-C10</f>
        <v>-728.3879999999999</v>
      </c>
      <c r="I10"/>
      <c r="M10" s="108"/>
      <c r="N10" s="108"/>
      <c r="O10" s="108"/>
    </row>
    <row r="11" spans="1:15" ht="12.75">
      <c r="A11" s="152" t="s">
        <v>74</v>
      </c>
      <c r="B11" s="101">
        <v>3689.0063</v>
      </c>
      <c r="C11" s="101">
        <v>2186.321</v>
      </c>
      <c r="D11" s="101">
        <v>578.9762</v>
      </c>
      <c r="E11" s="101">
        <v>105.62</v>
      </c>
      <c r="F11" s="101">
        <v>121.55</v>
      </c>
      <c r="G11" s="106">
        <f t="shared" si="0"/>
        <v>15.929999999999993</v>
      </c>
      <c r="H11" s="106">
        <f t="shared" si="1"/>
        <v>-1607.3447999999999</v>
      </c>
      <c r="I11"/>
      <c r="J11" s="9"/>
      <c r="M11" s="108"/>
      <c r="N11" s="108"/>
      <c r="O11" s="108"/>
    </row>
    <row r="12" spans="1:15" ht="12.75">
      <c r="A12" s="152" t="s">
        <v>75</v>
      </c>
      <c r="B12" s="101">
        <v>2435.7418</v>
      </c>
      <c r="C12" s="101">
        <v>1166.459</v>
      </c>
      <c r="D12" s="101">
        <v>775.889</v>
      </c>
      <c r="E12" s="101">
        <v>118.68</v>
      </c>
      <c r="F12" s="101">
        <v>131.652</v>
      </c>
      <c r="G12" s="106">
        <f t="shared" si="0"/>
        <v>12.97199999999998</v>
      </c>
      <c r="H12" s="106">
        <f t="shared" si="1"/>
        <v>-390.57000000000005</v>
      </c>
      <c r="I12"/>
      <c r="J12" s="9"/>
      <c r="M12" s="108"/>
      <c r="N12" s="108"/>
      <c r="O12" s="108"/>
    </row>
    <row r="13" spans="1:15" ht="12.75">
      <c r="A13" s="152" t="s">
        <v>76</v>
      </c>
      <c r="B13" s="101">
        <v>4451.7659</v>
      </c>
      <c r="C13" s="101">
        <v>1233.5213</v>
      </c>
      <c r="D13" s="101">
        <v>2503.0481</v>
      </c>
      <c r="E13" s="101">
        <v>423.29</v>
      </c>
      <c r="F13" s="101">
        <v>229.1</v>
      </c>
      <c r="G13" s="106">
        <f t="shared" si="0"/>
        <v>-194.19000000000003</v>
      </c>
      <c r="H13" s="106">
        <f t="shared" si="1"/>
        <v>1269.5267999999999</v>
      </c>
      <c r="I13"/>
      <c r="J13" s="9"/>
      <c r="M13" s="108"/>
      <c r="N13" s="108"/>
      <c r="O13" s="108"/>
    </row>
    <row r="14" spans="1:15" ht="12.75">
      <c r="A14" s="152" t="s">
        <v>77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/>
      <c r="J14" s="9"/>
      <c r="M14" s="108"/>
      <c r="N14" s="108"/>
      <c r="O14" s="108"/>
    </row>
    <row r="15" spans="1:15" ht="12.75">
      <c r="A15" s="152" t="s">
        <v>78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/>
      <c r="J15" s="9"/>
      <c r="M15" s="108"/>
      <c r="N15" s="108"/>
      <c r="O15" s="108"/>
    </row>
    <row r="16" spans="1:15" ht="12.75">
      <c r="A16" s="151" t="s">
        <v>80</v>
      </c>
      <c r="B16" s="104">
        <v>4567.7632</v>
      </c>
      <c r="C16" s="104">
        <f>SUM(C17:C19)</f>
        <v>2289.7932</v>
      </c>
      <c r="D16" s="104">
        <f>SUM(D17:D19)</f>
        <v>1943.91</v>
      </c>
      <c r="E16" s="104">
        <f>SUM(E17:E19)</f>
        <v>380.4</v>
      </c>
      <c r="F16" s="104">
        <f>SUM(F17:F19)</f>
        <v>280.25</v>
      </c>
      <c r="G16" s="73">
        <f t="shared" si="0"/>
        <v>-100.14999999999998</v>
      </c>
      <c r="H16" s="73">
        <f>D16-C16</f>
        <v>-345.8832</v>
      </c>
      <c r="I16"/>
      <c r="M16" s="108"/>
      <c r="N16" s="108"/>
      <c r="O16" s="108"/>
    </row>
    <row r="17" spans="1:15" ht="12.75">
      <c r="A17" s="152" t="s">
        <v>74</v>
      </c>
      <c r="B17" s="101">
        <v>1224.1028000000001</v>
      </c>
      <c r="C17" s="101">
        <v>874.1028</v>
      </c>
      <c r="D17" s="101">
        <v>268.67</v>
      </c>
      <c r="E17" s="101">
        <v>50</v>
      </c>
      <c r="F17" s="101">
        <v>56.25</v>
      </c>
      <c r="G17" s="106">
        <f t="shared" si="0"/>
        <v>6.25</v>
      </c>
      <c r="H17" s="106">
        <f t="shared" si="1"/>
        <v>-605.4328</v>
      </c>
      <c r="I17"/>
      <c r="M17" s="108"/>
      <c r="N17" s="108"/>
      <c r="O17" s="108"/>
    </row>
    <row r="18" spans="1:15" ht="12.75">
      <c r="A18" s="152" t="s">
        <v>75</v>
      </c>
      <c r="B18" s="101">
        <v>1088.2372</v>
      </c>
      <c r="C18" s="101">
        <v>630.5772</v>
      </c>
      <c r="D18" s="101">
        <v>341.26</v>
      </c>
      <c r="E18" s="101">
        <v>59.15</v>
      </c>
      <c r="F18" s="101">
        <v>70</v>
      </c>
      <c r="G18" s="106">
        <f t="shared" si="0"/>
        <v>10.850000000000001</v>
      </c>
      <c r="H18" s="106">
        <f t="shared" si="1"/>
        <v>-289.31719999999996</v>
      </c>
      <c r="I18"/>
      <c r="M18" s="108"/>
      <c r="N18" s="108"/>
      <c r="O18" s="108"/>
    </row>
    <row r="19" spans="1:15" ht="12.75">
      <c r="A19" s="152" t="s">
        <v>76</v>
      </c>
      <c r="B19" s="101">
        <v>2255.4232</v>
      </c>
      <c r="C19" s="101">
        <v>785.1132</v>
      </c>
      <c r="D19" s="101">
        <v>1333.98</v>
      </c>
      <c r="E19" s="101">
        <v>271.25</v>
      </c>
      <c r="F19" s="101">
        <v>154</v>
      </c>
      <c r="G19" s="106">
        <f t="shared" si="0"/>
        <v>-117.25</v>
      </c>
      <c r="H19" s="106">
        <f t="shared" si="1"/>
        <v>548.8668</v>
      </c>
      <c r="I19"/>
      <c r="M19" s="108"/>
      <c r="N19" s="108"/>
      <c r="O19" s="108"/>
    </row>
    <row r="20" spans="1:15" ht="12.75">
      <c r="A20" s="152" t="s">
        <v>77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/>
      <c r="M20" s="108"/>
      <c r="N20" s="108"/>
      <c r="O20" s="108"/>
    </row>
    <row r="21" spans="1:15" ht="12.75">
      <c r="A21" s="152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/>
      <c r="M21" s="108"/>
      <c r="N21" s="108"/>
      <c r="O21" s="108"/>
    </row>
    <row r="22" spans="1:15" ht="22.5">
      <c r="A22" s="151" t="s">
        <v>81</v>
      </c>
      <c r="B22" s="100">
        <v>12.73579300995259</v>
      </c>
      <c r="C22" s="126">
        <v>18.551498448611444</v>
      </c>
      <c r="D22" s="126">
        <v>7.678998670452674</v>
      </c>
      <c r="E22" s="126">
        <v>9.437088817936282</v>
      </c>
      <c r="F22" s="126">
        <v>8.569188596883148</v>
      </c>
      <c r="G22" s="73">
        <f>F22-E22</f>
        <v>-0.8679002210531337</v>
      </c>
      <c r="H22" s="73">
        <f>D22-C22</f>
        <v>-10.872499778158769</v>
      </c>
      <c r="I22"/>
      <c r="J22" s="59"/>
      <c r="K22" s="59"/>
      <c r="L22" s="59"/>
      <c r="M22" s="108"/>
      <c r="N22" s="108"/>
      <c r="O22" s="108"/>
    </row>
    <row r="23" spans="1:15" ht="12.75">
      <c r="A23" s="152" t="s">
        <v>74</v>
      </c>
      <c r="B23" s="99">
        <v>10.871534899094486</v>
      </c>
      <c r="C23" s="99">
        <v>17.24202475508194</v>
      </c>
      <c r="D23" s="99">
        <v>3.739202608932502</v>
      </c>
      <c r="E23" s="99">
        <v>6.330500130745379</v>
      </c>
      <c r="F23" s="99">
        <v>4.982150085681327</v>
      </c>
      <c r="G23" s="106">
        <f t="shared" si="0"/>
        <v>-1.348350045064052</v>
      </c>
      <c r="H23" s="106">
        <f t="shared" si="1"/>
        <v>-13.502822146149438</v>
      </c>
      <c r="I23"/>
      <c r="J23" s="59"/>
      <c r="K23" s="59"/>
      <c r="L23" s="59"/>
      <c r="M23" s="108"/>
      <c r="N23" s="108"/>
      <c r="O23" s="108"/>
    </row>
    <row r="24" spans="1:15" ht="12.75">
      <c r="A24" s="152" t="s">
        <v>75</v>
      </c>
      <c r="B24" s="99">
        <v>12.314576235026138</v>
      </c>
      <c r="C24" s="99">
        <v>18.459116056429224</v>
      </c>
      <c r="D24" s="99">
        <v>6.402778908752894</v>
      </c>
      <c r="E24" s="99">
        <v>8.700725647564138</v>
      </c>
      <c r="F24" s="99">
        <v>8.522671962330199</v>
      </c>
      <c r="G24" s="106">
        <f t="shared" si="0"/>
        <v>-0.17805368523393916</v>
      </c>
      <c r="H24" s="106">
        <f t="shared" si="1"/>
        <v>-12.05633714767633</v>
      </c>
      <c r="I24"/>
      <c r="J24" s="59"/>
      <c r="K24" s="59"/>
      <c r="L24" s="59"/>
      <c r="M24" s="108"/>
      <c r="N24" s="108"/>
      <c r="O24" s="108"/>
    </row>
    <row r="25" spans="1:15" ht="12.75">
      <c r="A25" s="152" t="s">
        <v>76</v>
      </c>
      <c r="B25" s="99">
        <v>13.63426521104064</v>
      </c>
      <c r="C25" s="99">
        <v>19.654311903323745</v>
      </c>
      <c r="D25" s="99">
        <v>8.782682894893263</v>
      </c>
      <c r="E25" s="99">
        <v>10.170306572358612</v>
      </c>
      <c r="F25" s="99">
        <v>9.900533276583205</v>
      </c>
      <c r="G25" s="106">
        <f t="shared" si="0"/>
        <v>-0.26977329577540665</v>
      </c>
      <c r="H25" s="106">
        <f t="shared" si="1"/>
        <v>-10.871629008430482</v>
      </c>
      <c r="I25"/>
      <c r="J25" s="59"/>
      <c r="K25" s="59"/>
      <c r="L25" s="59"/>
      <c r="M25" s="108"/>
      <c r="N25" s="108"/>
      <c r="O25" s="108"/>
    </row>
    <row r="26" spans="1:15" ht="12.75">
      <c r="A26" s="152" t="s">
        <v>77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/>
      <c r="M26" s="108"/>
      <c r="N26" s="108"/>
      <c r="O26" s="108"/>
    </row>
    <row r="27" spans="1:15" ht="12.75">
      <c r="A27" s="152" t="s">
        <v>78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/>
      <c r="M27" s="108"/>
      <c r="N27" s="108"/>
      <c r="O27" s="108"/>
    </row>
    <row r="29" spans="1:10" ht="12.75">
      <c r="A29" s="129" t="s">
        <v>82</v>
      </c>
      <c r="B29" s="1"/>
      <c r="J29"/>
    </row>
    <row r="30" spans="1:7" s="7" customFormat="1" ht="11.25">
      <c r="A30" s="143" t="s">
        <v>83</v>
      </c>
      <c r="B30" s="6"/>
      <c r="C30" s="8"/>
      <c r="D30" s="8"/>
      <c r="E30" s="8"/>
      <c r="F30" s="8"/>
      <c r="G30" s="8"/>
    </row>
    <row r="31" spans="1:9" ht="33.75">
      <c r="A31" s="55"/>
      <c r="B31" s="130" t="s">
        <v>17</v>
      </c>
      <c r="C31" s="53" t="s">
        <v>8</v>
      </c>
      <c r="D31" s="53" t="s">
        <v>9</v>
      </c>
      <c r="E31" s="53">
        <v>40299</v>
      </c>
      <c r="F31" s="53">
        <v>40330</v>
      </c>
      <c r="G31" s="132" t="s">
        <v>19</v>
      </c>
      <c r="H31" s="132" t="s">
        <v>21</v>
      </c>
      <c r="I31"/>
    </row>
    <row r="32" spans="1:9" ht="12.75">
      <c r="A32" s="151" t="s">
        <v>63</v>
      </c>
      <c r="B32" s="67">
        <v>8.39687546697509</v>
      </c>
      <c r="C32" s="67">
        <v>12.346022640715875</v>
      </c>
      <c r="D32" s="67">
        <v>2.8894679854483862</v>
      </c>
      <c r="E32" s="67">
        <v>3.7876201096424986</v>
      </c>
      <c r="F32" s="67">
        <v>4</v>
      </c>
      <c r="G32" s="73">
        <f>F32-E32</f>
        <v>0.21237989035750138</v>
      </c>
      <c r="H32" s="73">
        <f>D32-C32</f>
        <v>-9.456554655267489</v>
      </c>
      <c r="I32"/>
    </row>
    <row r="33" spans="1:9" ht="12.75">
      <c r="A33" s="153" t="s">
        <v>84</v>
      </c>
      <c r="B33" s="31">
        <v>10.355201574313881</v>
      </c>
      <c r="C33" s="118">
        <v>11.866241889176658</v>
      </c>
      <c r="D33" s="31">
        <v>2.725135530436718</v>
      </c>
      <c r="E33" s="31">
        <v>3.7502710608734358</v>
      </c>
      <c r="F33" s="31" t="s">
        <v>0</v>
      </c>
      <c r="G33" s="106" t="s">
        <v>0</v>
      </c>
      <c r="H33" s="106">
        <f>D33-C33</f>
        <v>-9.14110635873994</v>
      </c>
      <c r="I33"/>
    </row>
    <row r="34" spans="1:9" ht="12.75">
      <c r="A34" s="153" t="s">
        <v>85</v>
      </c>
      <c r="B34" s="31">
        <v>8.285242468130424</v>
      </c>
      <c r="C34" s="31">
        <v>12.303797468435983</v>
      </c>
      <c r="D34" s="31">
        <v>2.8058645338353063</v>
      </c>
      <c r="E34" s="31">
        <v>3.7805263776810785</v>
      </c>
      <c r="F34" s="31">
        <v>4</v>
      </c>
      <c r="G34" s="106">
        <f>F34-E34</f>
        <v>0.21947362231892154</v>
      </c>
      <c r="H34" s="106">
        <f>D34-C34</f>
        <v>-9.497932934600676</v>
      </c>
      <c r="I34"/>
    </row>
    <row r="35" spans="1:10" ht="12.75">
      <c r="A35" s="153" t="s">
        <v>86</v>
      </c>
      <c r="B35" s="31">
        <v>7.782029997651114</v>
      </c>
      <c r="C35" s="31">
        <v>11.312531723479895</v>
      </c>
      <c r="D35" s="31">
        <v>2.939121473747729</v>
      </c>
      <c r="E35" s="31">
        <v>3.900775601943209</v>
      </c>
      <c r="F35" s="31">
        <v>4</v>
      </c>
      <c r="G35" s="106">
        <f>F35-E35</f>
        <v>0.09922439805679106</v>
      </c>
      <c r="H35" s="106">
        <f>D35-C35</f>
        <v>-8.373410249732165</v>
      </c>
      <c r="I35"/>
      <c r="J35" s="2" t="s">
        <v>7</v>
      </c>
    </row>
    <row r="36" spans="1:9" ht="12.75">
      <c r="A36" s="153" t="s">
        <v>87</v>
      </c>
      <c r="B36" s="31">
        <v>5.328011709931716</v>
      </c>
      <c r="C36" s="114" t="s">
        <v>0</v>
      </c>
      <c r="D36" s="114" t="s">
        <v>0</v>
      </c>
      <c r="E36" s="114" t="s">
        <v>0</v>
      </c>
      <c r="F36" s="114" t="s">
        <v>0</v>
      </c>
      <c r="G36" s="106" t="s">
        <v>0</v>
      </c>
      <c r="H36" s="106" t="s">
        <v>0</v>
      </c>
      <c r="I36"/>
    </row>
    <row r="37" spans="1:9" ht="12.75">
      <c r="A37" s="153" t="s">
        <v>88</v>
      </c>
      <c r="B37" s="75" t="s">
        <v>0</v>
      </c>
      <c r="C37" s="114" t="s">
        <v>0</v>
      </c>
      <c r="D37" s="114" t="s">
        <v>0</v>
      </c>
      <c r="E37" s="114" t="s">
        <v>0</v>
      </c>
      <c r="F37" s="114" t="s">
        <v>0</v>
      </c>
      <c r="G37" s="106" t="s">
        <v>0</v>
      </c>
      <c r="H37" s="106" t="s">
        <v>0</v>
      </c>
      <c r="I37"/>
    </row>
    <row r="38" spans="1:9" ht="12.75">
      <c r="A38" s="153" t="s">
        <v>89</v>
      </c>
      <c r="B38" s="31">
        <v>7</v>
      </c>
      <c r="C38" s="114" t="s">
        <v>0</v>
      </c>
      <c r="D38" s="31">
        <v>3.8</v>
      </c>
      <c r="E38" s="31" t="s">
        <v>0</v>
      </c>
      <c r="F38" s="31" t="s">
        <v>0</v>
      </c>
      <c r="G38" s="106" t="s">
        <v>0</v>
      </c>
      <c r="H38" s="106" t="s">
        <v>0</v>
      </c>
      <c r="I38"/>
    </row>
    <row r="39" spans="1:9" ht="12.75">
      <c r="A39" s="153" t="s">
        <v>90</v>
      </c>
      <c r="B39" s="29" t="s">
        <v>0</v>
      </c>
      <c r="C39" s="114" t="s">
        <v>0</v>
      </c>
      <c r="D39" s="114" t="s">
        <v>0</v>
      </c>
      <c r="E39" s="114" t="s">
        <v>0</v>
      </c>
      <c r="F39" s="114" t="s">
        <v>0</v>
      </c>
      <c r="G39" s="106" t="s">
        <v>0</v>
      </c>
      <c r="H39" s="106" t="s">
        <v>0</v>
      </c>
      <c r="I39"/>
    </row>
    <row r="40" spans="1:9" ht="12.75">
      <c r="A40" s="153" t="s">
        <v>91</v>
      </c>
      <c r="B40" s="58" t="s">
        <v>0</v>
      </c>
      <c r="C40" s="114" t="s">
        <v>0</v>
      </c>
      <c r="D40" s="114" t="s">
        <v>0</v>
      </c>
      <c r="E40" s="114" t="s">
        <v>0</v>
      </c>
      <c r="F40" s="114" t="s">
        <v>0</v>
      </c>
      <c r="G40" s="106" t="s">
        <v>0</v>
      </c>
      <c r="H40" s="106" t="s">
        <v>0</v>
      </c>
      <c r="I40"/>
    </row>
    <row r="41" spans="1:9" ht="12.75">
      <c r="A41" s="151" t="s">
        <v>92</v>
      </c>
      <c r="B41" s="67">
        <v>7.8064080891404295</v>
      </c>
      <c r="C41" s="67">
        <v>11.049057535714425</v>
      </c>
      <c r="D41" s="115">
        <v>4.903614457831326</v>
      </c>
      <c r="E41" s="115">
        <v>5.5</v>
      </c>
      <c r="F41" s="115" t="s">
        <v>0</v>
      </c>
      <c r="G41" s="73" t="s">
        <v>0</v>
      </c>
      <c r="H41" s="73">
        <f>D41-C41</f>
        <v>-6.145443077883099</v>
      </c>
      <c r="I41"/>
    </row>
    <row r="42" spans="1:9" ht="12.75">
      <c r="A42" s="153" t="s">
        <v>84</v>
      </c>
      <c r="B42" s="31">
        <v>11.625</v>
      </c>
      <c r="C42" s="31">
        <v>14.5</v>
      </c>
      <c r="D42" s="114" t="s">
        <v>0</v>
      </c>
      <c r="E42" s="114" t="s">
        <v>0</v>
      </c>
      <c r="F42" s="114" t="s">
        <v>0</v>
      </c>
      <c r="G42" s="106" t="s">
        <v>0</v>
      </c>
      <c r="H42" s="106" t="s">
        <v>0</v>
      </c>
      <c r="I42"/>
    </row>
    <row r="43" spans="1:9" ht="12.75">
      <c r="A43" s="153" t="s">
        <v>85</v>
      </c>
      <c r="B43" s="31">
        <v>9.133678045368345</v>
      </c>
      <c r="C43" s="31">
        <v>11.132431961669539</v>
      </c>
      <c r="D43" s="31">
        <v>4.903614457831326</v>
      </c>
      <c r="E43" s="31">
        <v>5.5</v>
      </c>
      <c r="F43" s="31" t="s">
        <v>0</v>
      </c>
      <c r="G43" s="106" t="s">
        <v>0</v>
      </c>
      <c r="H43" s="106">
        <f>D43-C43</f>
        <v>-6.228817503838213</v>
      </c>
      <c r="I43"/>
    </row>
    <row r="44" spans="1:9" ht="12.75">
      <c r="A44" s="153" t="s">
        <v>86</v>
      </c>
      <c r="B44" s="31">
        <v>7.806818181818182</v>
      </c>
      <c r="C44" s="31">
        <v>10.075757575757576</v>
      </c>
      <c r="D44" s="114" t="s">
        <v>0</v>
      </c>
      <c r="E44" s="114" t="s">
        <v>0</v>
      </c>
      <c r="F44" s="114" t="s">
        <v>0</v>
      </c>
      <c r="G44" s="106" t="s">
        <v>0</v>
      </c>
      <c r="H44" s="106" t="s">
        <v>0</v>
      </c>
      <c r="I44"/>
    </row>
    <row r="45" spans="1:9" ht="12.75">
      <c r="A45" s="153" t="s">
        <v>87</v>
      </c>
      <c r="B45" s="31">
        <v>3.9</v>
      </c>
      <c r="C45" s="31">
        <v>5</v>
      </c>
      <c r="D45" s="114" t="s">
        <v>0</v>
      </c>
      <c r="E45" s="114" t="s">
        <v>0</v>
      </c>
      <c r="F45" s="114" t="s">
        <v>0</v>
      </c>
      <c r="G45" s="106" t="s">
        <v>0</v>
      </c>
      <c r="H45" s="106" t="s">
        <v>0</v>
      </c>
      <c r="I45"/>
    </row>
    <row r="46" spans="1:9" ht="12.75">
      <c r="A46" s="153" t="s">
        <v>88</v>
      </c>
      <c r="B46" s="31">
        <v>13</v>
      </c>
      <c r="C46" s="31">
        <v>13</v>
      </c>
      <c r="D46" s="114" t="s">
        <v>0</v>
      </c>
      <c r="E46" s="114" t="s">
        <v>0</v>
      </c>
      <c r="F46" s="114" t="s">
        <v>0</v>
      </c>
      <c r="G46" s="106" t="s">
        <v>0</v>
      </c>
      <c r="H46" s="106" t="s">
        <v>0</v>
      </c>
      <c r="I46"/>
    </row>
    <row r="47" spans="1:9" ht="12.75">
      <c r="A47" s="153" t="s">
        <v>89</v>
      </c>
      <c r="B47" s="31">
        <v>5.5</v>
      </c>
      <c r="C47" s="31">
        <v>5.5</v>
      </c>
      <c r="D47" s="114" t="s">
        <v>0</v>
      </c>
      <c r="E47" s="114" t="s">
        <v>0</v>
      </c>
      <c r="F47" s="114" t="s">
        <v>0</v>
      </c>
      <c r="G47" s="106" t="s">
        <v>0</v>
      </c>
      <c r="H47" s="106" t="s">
        <v>0</v>
      </c>
      <c r="I47"/>
    </row>
    <row r="48" spans="1:9" ht="12.75">
      <c r="A48" s="153" t="s">
        <v>90</v>
      </c>
      <c r="B48" s="31">
        <v>4.666666666666667</v>
      </c>
      <c r="C48" s="31">
        <v>5.5</v>
      </c>
      <c r="D48" s="114" t="s">
        <v>0</v>
      </c>
      <c r="E48" s="114" t="s">
        <v>0</v>
      </c>
      <c r="F48" s="31" t="s">
        <v>0</v>
      </c>
      <c r="G48" s="106" t="s">
        <v>0</v>
      </c>
      <c r="H48" s="106" t="s">
        <v>0</v>
      </c>
      <c r="I48"/>
    </row>
    <row r="49" spans="1:9" ht="12.75">
      <c r="A49" s="153" t="s">
        <v>91</v>
      </c>
      <c r="B49" s="29" t="s">
        <v>0</v>
      </c>
      <c r="C49" s="114" t="s">
        <v>0</v>
      </c>
      <c r="D49" s="114" t="s">
        <v>0</v>
      </c>
      <c r="E49" s="114" t="s">
        <v>0</v>
      </c>
      <c r="F49" s="114" t="s">
        <v>0</v>
      </c>
      <c r="G49" s="106" t="s">
        <v>0</v>
      </c>
      <c r="H49" s="106" t="s">
        <v>0</v>
      </c>
      <c r="I49"/>
    </row>
    <row r="50" spans="1:9" ht="22.5">
      <c r="A50" s="151" t="s">
        <v>93</v>
      </c>
      <c r="B50" s="68">
        <v>5.9582877583396225</v>
      </c>
      <c r="C50" s="68">
        <v>6.923323989980984</v>
      </c>
      <c r="D50" s="115">
        <v>2.8777046167217866</v>
      </c>
      <c r="E50" s="115">
        <v>4</v>
      </c>
      <c r="F50" s="115" t="s">
        <v>0</v>
      </c>
      <c r="G50" s="73" t="s">
        <v>0</v>
      </c>
      <c r="H50" s="73">
        <f>D50-C50</f>
        <v>-4.045619373259198</v>
      </c>
      <c r="I50"/>
    </row>
    <row r="51" spans="1:9" ht="12.75">
      <c r="A51" s="153" t="s">
        <v>84</v>
      </c>
      <c r="B51" s="41">
        <v>3.8</v>
      </c>
      <c r="C51" s="41" t="s">
        <v>0</v>
      </c>
      <c r="D51" s="31" t="s">
        <v>0</v>
      </c>
      <c r="E51" s="31" t="s">
        <v>0</v>
      </c>
      <c r="F51" s="31" t="s">
        <v>0</v>
      </c>
      <c r="G51" s="106" t="s">
        <v>0</v>
      </c>
      <c r="H51" s="106" t="s">
        <v>0</v>
      </c>
      <c r="I51"/>
    </row>
    <row r="52" spans="1:9" ht="12.75">
      <c r="A52" s="153" t="s">
        <v>85</v>
      </c>
      <c r="B52" s="41">
        <v>6.3</v>
      </c>
      <c r="C52" s="41" t="s">
        <v>0</v>
      </c>
      <c r="D52" s="31">
        <v>2.8877981936481603</v>
      </c>
      <c r="E52" s="31">
        <v>4</v>
      </c>
      <c r="F52" s="31" t="s">
        <v>0</v>
      </c>
      <c r="G52" s="106" t="s">
        <v>0</v>
      </c>
      <c r="H52" s="106" t="s">
        <v>0</v>
      </c>
      <c r="I52"/>
    </row>
    <row r="53" spans="1:9" ht="12.75">
      <c r="A53" s="153" t="s">
        <v>86</v>
      </c>
      <c r="B53" s="41">
        <v>1.8</v>
      </c>
      <c r="C53" s="41" t="s">
        <v>0</v>
      </c>
      <c r="D53" s="31" t="s">
        <v>0</v>
      </c>
      <c r="E53" s="31" t="s">
        <v>0</v>
      </c>
      <c r="F53" s="31" t="s">
        <v>0</v>
      </c>
      <c r="G53" s="106" t="s">
        <v>0</v>
      </c>
      <c r="H53" s="106" t="s">
        <v>0</v>
      </c>
      <c r="I53"/>
    </row>
    <row r="54" spans="1:9" ht="12.75">
      <c r="A54" s="153" t="s">
        <v>87</v>
      </c>
      <c r="B54" s="41">
        <v>4.325</v>
      </c>
      <c r="C54" s="41">
        <v>4.1</v>
      </c>
      <c r="D54" s="31" t="s">
        <v>0</v>
      </c>
      <c r="E54" s="31" t="s">
        <v>0</v>
      </c>
      <c r="F54" s="31" t="s">
        <v>0</v>
      </c>
      <c r="G54" s="106" t="s">
        <v>0</v>
      </c>
      <c r="H54" s="106" t="s">
        <v>0</v>
      </c>
      <c r="I54"/>
    </row>
    <row r="55" spans="1:9" ht="12.75">
      <c r="A55" s="153" t="s">
        <v>88</v>
      </c>
      <c r="B55" s="41" t="s">
        <v>0</v>
      </c>
      <c r="C55" s="41" t="s">
        <v>0</v>
      </c>
      <c r="D55" s="31">
        <v>3.5</v>
      </c>
      <c r="E55" s="31" t="s">
        <v>0</v>
      </c>
      <c r="F55" s="31" t="s">
        <v>0</v>
      </c>
      <c r="G55" s="106" t="s">
        <v>0</v>
      </c>
      <c r="H55" s="106" t="s">
        <v>0</v>
      </c>
      <c r="I55"/>
    </row>
    <row r="56" spans="1:9" ht="12.75">
      <c r="A56" s="153" t="s">
        <v>89</v>
      </c>
      <c r="B56" s="29" t="s">
        <v>0</v>
      </c>
      <c r="C56" s="29" t="s">
        <v>0</v>
      </c>
      <c r="D56" s="31" t="s">
        <v>0</v>
      </c>
      <c r="E56" s="31" t="s">
        <v>0</v>
      </c>
      <c r="F56" s="31" t="s">
        <v>0</v>
      </c>
      <c r="G56" s="106" t="s">
        <v>0</v>
      </c>
      <c r="H56" s="106" t="s">
        <v>0</v>
      </c>
      <c r="I56"/>
    </row>
    <row r="57" spans="1:9" ht="12.75">
      <c r="A57" s="153" t="s">
        <v>90</v>
      </c>
      <c r="B57" s="31">
        <v>9.708467208138764</v>
      </c>
      <c r="C57" s="31">
        <v>10.444622944185019</v>
      </c>
      <c r="D57" s="31" t="s">
        <v>0</v>
      </c>
      <c r="E57" s="31" t="s">
        <v>0</v>
      </c>
      <c r="F57" s="31" t="s">
        <v>0</v>
      </c>
      <c r="G57" s="106" t="s">
        <v>0</v>
      </c>
      <c r="H57" s="106" t="s">
        <v>0</v>
      </c>
      <c r="I57"/>
    </row>
    <row r="58" spans="1:9" ht="12.75">
      <c r="A58" s="153" t="s">
        <v>91</v>
      </c>
      <c r="B58" s="29" t="s">
        <v>0</v>
      </c>
      <c r="C58" s="29" t="s">
        <v>0</v>
      </c>
      <c r="D58" s="31" t="s">
        <v>0</v>
      </c>
      <c r="E58" s="31" t="s">
        <v>0</v>
      </c>
      <c r="F58" s="31" t="s">
        <v>0</v>
      </c>
      <c r="G58" s="106" t="s">
        <v>0</v>
      </c>
      <c r="H58" s="106" t="s">
        <v>0</v>
      </c>
      <c r="I5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31">
      <selection activeCell="A55" sqref="A55:A66"/>
    </sheetView>
  </sheetViews>
  <sheetFormatPr defaultColWidth="9.00390625" defaultRowHeight="12.75"/>
  <cols>
    <col min="1" max="1" width="26.2539062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29" t="s">
        <v>94</v>
      </c>
      <c r="B1" s="1"/>
    </row>
    <row r="2" spans="1:6" s="7" customFormat="1" ht="11.25">
      <c r="A2" s="143" t="s">
        <v>6</v>
      </c>
      <c r="B2" s="6"/>
      <c r="C2" s="8"/>
      <c r="D2" s="8"/>
      <c r="E2" s="8"/>
      <c r="F2" s="8"/>
    </row>
    <row r="3" spans="1:8" ht="33.75">
      <c r="A3" s="55"/>
      <c r="B3" s="130" t="s">
        <v>17</v>
      </c>
      <c r="C3" s="53" t="s">
        <v>8</v>
      </c>
      <c r="D3" s="53" t="s">
        <v>9</v>
      </c>
      <c r="E3" s="53">
        <v>40299</v>
      </c>
      <c r="F3" s="53">
        <v>40330</v>
      </c>
      <c r="G3" s="132" t="s">
        <v>19</v>
      </c>
      <c r="H3" s="132" t="s">
        <v>21</v>
      </c>
    </row>
    <row r="4" spans="1:10" ht="11.25">
      <c r="A4" s="151" t="s">
        <v>95</v>
      </c>
      <c r="B4" s="17">
        <f>B5+B14+B23</f>
        <v>11617.882800000001</v>
      </c>
      <c r="C4" s="17">
        <f>C5+C14+C23</f>
        <v>6829.1692</v>
      </c>
      <c r="D4" s="17">
        <f>D5+D14+D23</f>
        <v>2739.6834</v>
      </c>
      <c r="E4" s="17">
        <f>E5+E14+E23</f>
        <v>670.6713000000001</v>
      </c>
      <c r="F4" s="17">
        <f>F5</f>
        <v>129.4449</v>
      </c>
      <c r="G4" s="73">
        <f>F4-E4</f>
        <v>-541.2264000000001</v>
      </c>
      <c r="H4" s="73">
        <f>D4-C4</f>
        <v>-4089.4858000000004</v>
      </c>
      <c r="I4" s="17"/>
      <c r="J4" s="12"/>
    </row>
    <row r="5" spans="1:10" ht="11.25">
      <c r="A5" s="154" t="s">
        <v>96</v>
      </c>
      <c r="B5" s="65">
        <v>8713.051300000001</v>
      </c>
      <c r="C5" s="65">
        <v>4542.011</v>
      </c>
      <c r="D5" s="65">
        <v>2555.2976</v>
      </c>
      <c r="E5" s="65">
        <v>612.8463</v>
      </c>
      <c r="F5" s="65">
        <v>129.4449</v>
      </c>
      <c r="G5" s="73">
        <f>F5-E5</f>
        <v>-483.4014000000001</v>
      </c>
      <c r="H5" s="73">
        <f>D5-C5</f>
        <v>-1986.7134000000005</v>
      </c>
      <c r="I5" s="65"/>
      <c r="J5" s="12"/>
    </row>
    <row r="6" spans="1:10" ht="11.25">
      <c r="A6" s="153" t="s">
        <v>84</v>
      </c>
      <c r="B6" s="63">
        <v>308.02290000000005</v>
      </c>
      <c r="C6" s="63">
        <v>257.9929</v>
      </c>
      <c r="D6" s="63">
        <v>153.615</v>
      </c>
      <c r="E6" s="63">
        <v>125.802</v>
      </c>
      <c r="F6" s="63" t="s">
        <v>0</v>
      </c>
      <c r="G6" s="106" t="s">
        <v>0</v>
      </c>
      <c r="H6" s="106">
        <f>D6-C6</f>
        <v>-104.37790000000001</v>
      </c>
      <c r="I6" s="63"/>
      <c r="J6" s="12"/>
    </row>
    <row r="7" spans="1:10" ht="11.25">
      <c r="A7" s="153" t="s">
        <v>85</v>
      </c>
      <c r="B7" s="63">
        <v>6411.6551</v>
      </c>
      <c r="C7" s="63">
        <v>3775.9606</v>
      </c>
      <c r="D7" s="63">
        <v>1769.1876</v>
      </c>
      <c r="E7" s="63">
        <v>419.2389</v>
      </c>
      <c r="F7" s="63">
        <v>112.3889</v>
      </c>
      <c r="G7" s="106">
        <f>F7-E7</f>
        <v>-306.85</v>
      </c>
      <c r="H7" s="106">
        <f>D7-C7</f>
        <v>-2006.773</v>
      </c>
      <c r="I7" s="63"/>
      <c r="J7" s="12"/>
    </row>
    <row r="8" spans="1:10" ht="11.25">
      <c r="A8" s="153" t="s">
        <v>97</v>
      </c>
      <c r="B8" s="63">
        <v>1338.1281999999999</v>
      </c>
      <c r="C8" s="63">
        <v>508.0575</v>
      </c>
      <c r="D8" s="63">
        <v>432.495</v>
      </c>
      <c r="E8" s="63">
        <v>67.8054</v>
      </c>
      <c r="F8" s="63">
        <v>17.056</v>
      </c>
      <c r="G8" s="106">
        <f>F8-E8</f>
        <v>-50.74940000000001</v>
      </c>
      <c r="H8" s="106">
        <f>D8-C8</f>
        <v>-75.5625</v>
      </c>
      <c r="I8" s="63"/>
      <c r="J8" s="12"/>
    </row>
    <row r="9" spans="1:10" ht="11.25">
      <c r="A9" s="153" t="s">
        <v>98</v>
      </c>
      <c r="B9" s="63">
        <v>605.2288000000001</v>
      </c>
      <c r="C9" s="63" t="s">
        <v>0</v>
      </c>
      <c r="D9" s="63" t="s">
        <v>0</v>
      </c>
      <c r="E9" s="63" t="s">
        <v>0</v>
      </c>
      <c r="F9" s="63" t="s">
        <v>0</v>
      </c>
      <c r="G9" s="106" t="s">
        <v>0</v>
      </c>
      <c r="H9" s="106" t="s">
        <v>0</v>
      </c>
      <c r="I9" s="63"/>
      <c r="J9" s="12"/>
    </row>
    <row r="10" spans="1:10" ht="11.25">
      <c r="A10" s="153" t="s">
        <v>99</v>
      </c>
      <c r="B10" s="63" t="s">
        <v>0</v>
      </c>
      <c r="C10" s="63" t="s">
        <v>0</v>
      </c>
      <c r="D10" s="63" t="s">
        <v>0</v>
      </c>
      <c r="E10" s="63" t="s">
        <v>0</v>
      </c>
      <c r="F10" s="63" t="s">
        <v>0</v>
      </c>
      <c r="G10" s="106" t="s">
        <v>0</v>
      </c>
      <c r="H10" s="106" t="s">
        <v>0</v>
      </c>
      <c r="I10" s="63"/>
      <c r="J10" s="12"/>
    </row>
    <row r="11" spans="1:10" ht="11.25">
      <c r="A11" s="153" t="s">
        <v>100</v>
      </c>
      <c r="B11" s="63">
        <v>50.0163</v>
      </c>
      <c r="C11" s="63" t="s">
        <v>0</v>
      </c>
      <c r="D11" s="63">
        <v>200</v>
      </c>
      <c r="E11" s="63" t="s">
        <v>0</v>
      </c>
      <c r="F11" s="63" t="s">
        <v>0</v>
      </c>
      <c r="G11" s="106" t="s">
        <v>0</v>
      </c>
      <c r="H11" s="106" t="s">
        <v>0</v>
      </c>
      <c r="I11" s="63"/>
      <c r="J11" s="12"/>
    </row>
    <row r="12" spans="1:10" ht="11.25">
      <c r="A12" s="153" t="s">
        <v>101</v>
      </c>
      <c r="B12" s="63" t="s">
        <v>0</v>
      </c>
      <c r="C12" s="63" t="s">
        <v>0</v>
      </c>
      <c r="D12" s="63" t="s">
        <v>0</v>
      </c>
      <c r="E12" s="63" t="s">
        <v>0</v>
      </c>
      <c r="F12" s="63" t="s">
        <v>0</v>
      </c>
      <c r="G12" s="106" t="s">
        <v>0</v>
      </c>
      <c r="H12" s="106" t="s">
        <v>0</v>
      </c>
      <c r="I12" s="63"/>
      <c r="J12" s="12"/>
    </row>
    <row r="13" spans="1:10" ht="16.5" customHeight="1">
      <c r="A13" s="153" t="s">
        <v>102</v>
      </c>
      <c r="B13" s="63" t="s">
        <v>0</v>
      </c>
      <c r="C13" s="63" t="s">
        <v>0</v>
      </c>
      <c r="D13" s="63" t="s">
        <v>0</v>
      </c>
      <c r="E13" s="63" t="s">
        <v>0</v>
      </c>
      <c r="F13" s="63" t="s">
        <v>0</v>
      </c>
      <c r="G13" s="106" t="s">
        <v>0</v>
      </c>
      <c r="H13" s="106" t="s">
        <v>0</v>
      </c>
      <c r="I13" s="17"/>
      <c r="J13" s="12"/>
    </row>
    <row r="14" spans="1:10" ht="22.5">
      <c r="A14" s="154" t="s">
        <v>103</v>
      </c>
      <c r="B14" s="65">
        <v>2193.655</v>
      </c>
      <c r="C14" s="65">
        <v>1790.43</v>
      </c>
      <c r="D14" s="65">
        <v>76.5</v>
      </c>
      <c r="E14" s="66">
        <v>35</v>
      </c>
      <c r="F14" s="73" t="s">
        <v>0</v>
      </c>
      <c r="G14" s="73" t="s">
        <v>0</v>
      </c>
      <c r="H14" s="73">
        <f>D14-C14</f>
        <v>-1713.93</v>
      </c>
      <c r="I14" s="65"/>
      <c r="J14" s="12"/>
    </row>
    <row r="15" spans="1:10" ht="11.25">
      <c r="A15" s="153" t="s">
        <v>84</v>
      </c>
      <c r="B15" s="63">
        <v>179.4</v>
      </c>
      <c r="C15" s="63">
        <v>162</v>
      </c>
      <c r="D15" s="64" t="s">
        <v>0</v>
      </c>
      <c r="E15" s="64" t="s">
        <v>0</v>
      </c>
      <c r="F15" s="64" t="s">
        <v>0</v>
      </c>
      <c r="G15" s="106" t="str">
        <f>F15</f>
        <v>-</v>
      </c>
      <c r="H15" s="106" t="s">
        <v>0</v>
      </c>
      <c r="I15" s="63"/>
      <c r="J15" s="12"/>
    </row>
    <row r="16" spans="1:10" ht="11.25">
      <c r="A16" s="153" t="s">
        <v>85</v>
      </c>
      <c r="B16" s="63">
        <v>1687.83</v>
      </c>
      <c r="C16" s="63">
        <v>1412.83</v>
      </c>
      <c r="D16" s="64">
        <v>76.5</v>
      </c>
      <c r="E16" s="64">
        <v>35</v>
      </c>
      <c r="F16" s="63" t="s">
        <v>0</v>
      </c>
      <c r="G16" s="106" t="str">
        <f>F16</f>
        <v>-</v>
      </c>
      <c r="H16" s="106">
        <f>D16-C16</f>
        <v>-1336.33</v>
      </c>
      <c r="I16" s="63"/>
      <c r="J16" s="12"/>
    </row>
    <row r="17" spans="1:10" ht="11.25">
      <c r="A17" s="153" t="s">
        <v>97</v>
      </c>
      <c r="B17" s="63">
        <v>156.75</v>
      </c>
      <c r="C17" s="63">
        <v>135</v>
      </c>
      <c r="D17" s="64" t="s">
        <v>0</v>
      </c>
      <c r="E17" s="64" t="s">
        <v>0</v>
      </c>
      <c r="F17" s="64" t="s">
        <v>0</v>
      </c>
      <c r="G17" s="106" t="s">
        <v>0</v>
      </c>
      <c r="H17" s="106" t="s">
        <v>0</v>
      </c>
      <c r="I17" s="63"/>
      <c r="J17" s="12"/>
    </row>
    <row r="18" spans="1:10" ht="11.25">
      <c r="A18" s="153" t="s">
        <v>98</v>
      </c>
      <c r="B18" s="63">
        <v>56</v>
      </c>
      <c r="C18" s="63">
        <v>6</v>
      </c>
      <c r="D18" s="64" t="s">
        <v>0</v>
      </c>
      <c r="E18" s="64" t="s">
        <v>0</v>
      </c>
      <c r="F18" s="64" t="s">
        <v>0</v>
      </c>
      <c r="G18" s="106" t="s">
        <v>0</v>
      </c>
      <c r="H18" s="106" t="s">
        <v>0</v>
      </c>
      <c r="I18" s="63"/>
      <c r="J18" s="12"/>
    </row>
    <row r="19" spans="1:10" ht="11.25">
      <c r="A19" s="153" t="s">
        <v>99</v>
      </c>
      <c r="B19" s="63">
        <v>20</v>
      </c>
      <c r="C19" s="63">
        <v>20</v>
      </c>
      <c r="D19" s="64" t="s">
        <v>0</v>
      </c>
      <c r="E19" s="64" t="s">
        <v>0</v>
      </c>
      <c r="F19" s="64" t="s">
        <v>0</v>
      </c>
      <c r="G19" s="106" t="s">
        <v>0</v>
      </c>
      <c r="H19" s="106" t="s">
        <v>0</v>
      </c>
      <c r="I19" s="63"/>
      <c r="J19" s="12"/>
    </row>
    <row r="20" spans="1:10" ht="11.25">
      <c r="A20" s="153" t="s">
        <v>100</v>
      </c>
      <c r="B20" s="63">
        <v>10.5</v>
      </c>
      <c r="C20" s="63">
        <v>10.5</v>
      </c>
      <c r="D20" s="64" t="s">
        <v>0</v>
      </c>
      <c r="E20" s="64" t="s">
        <v>0</v>
      </c>
      <c r="F20" s="64" t="s">
        <v>0</v>
      </c>
      <c r="G20" s="106" t="s">
        <v>0</v>
      </c>
      <c r="H20" s="106" t="s">
        <v>0</v>
      </c>
      <c r="I20" s="63"/>
      <c r="J20" s="12"/>
    </row>
    <row r="21" spans="1:10" ht="11.25">
      <c r="A21" s="153" t="s">
        <v>101</v>
      </c>
      <c r="B21" s="63">
        <v>83.175</v>
      </c>
      <c r="C21" s="63">
        <v>44.1</v>
      </c>
      <c r="D21" s="64" t="s">
        <v>0</v>
      </c>
      <c r="E21" s="64" t="s">
        <v>0</v>
      </c>
      <c r="F21" s="64" t="s">
        <v>0</v>
      </c>
      <c r="G21" s="106" t="s">
        <v>0</v>
      </c>
      <c r="H21" s="106" t="s">
        <v>0</v>
      </c>
      <c r="I21" s="63"/>
      <c r="J21" s="12"/>
    </row>
    <row r="22" spans="1:10" ht="15.75" customHeight="1">
      <c r="A22" s="153" t="s">
        <v>102</v>
      </c>
      <c r="B22" s="63" t="s">
        <v>0</v>
      </c>
      <c r="C22" s="63" t="s">
        <v>0</v>
      </c>
      <c r="D22" s="64" t="s">
        <v>0</v>
      </c>
      <c r="E22" s="64" t="s">
        <v>0</v>
      </c>
      <c r="F22" s="64" t="s">
        <v>0</v>
      </c>
      <c r="G22" s="106" t="s">
        <v>0</v>
      </c>
      <c r="H22" s="106" t="s">
        <v>0</v>
      </c>
      <c r="I22" s="63"/>
      <c r="J22" s="12"/>
    </row>
    <row r="23" spans="1:10" ht="22.5">
      <c r="A23" s="154" t="s">
        <v>104</v>
      </c>
      <c r="B23" s="65">
        <v>711.1765</v>
      </c>
      <c r="C23" s="65">
        <v>496.7282</v>
      </c>
      <c r="D23" s="65">
        <v>107.8858</v>
      </c>
      <c r="E23" s="66">
        <v>22.825</v>
      </c>
      <c r="F23" s="73" t="s">
        <v>0</v>
      </c>
      <c r="G23" s="73" t="s">
        <v>0</v>
      </c>
      <c r="H23" s="73">
        <f>D23-C23</f>
        <v>-388.8424</v>
      </c>
      <c r="I23" s="66"/>
      <c r="J23" s="12"/>
    </row>
    <row r="24" spans="1:8" ht="12.75">
      <c r="A24" s="153" t="s">
        <v>84</v>
      </c>
      <c r="B24" s="63">
        <v>61.081</v>
      </c>
      <c r="C24" s="64" t="s">
        <v>0</v>
      </c>
      <c r="D24" s="64" t="s">
        <v>0</v>
      </c>
      <c r="E24" s="64" t="s">
        <v>0</v>
      </c>
      <c r="F24" s="64" t="s">
        <v>0</v>
      </c>
      <c r="G24" s="106" t="s">
        <v>0</v>
      </c>
      <c r="H24" s="64" t="s">
        <v>0</v>
      </c>
    </row>
    <row r="25" spans="1:8" ht="12.75">
      <c r="A25" s="153" t="s">
        <v>85</v>
      </c>
      <c r="B25" s="63">
        <v>75</v>
      </c>
      <c r="C25" s="64" t="s">
        <v>0</v>
      </c>
      <c r="D25" s="63">
        <v>92.3918</v>
      </c>
      <c r="E25" s="64">
        <v>22.825</v>
      </c>
      <c r="F25" s="63" t="s">
        <v>0</v>
      </c>
      <c r="G25" s="106" t="s">
        <v>0</v>
      </c>
      <c r="H25" s="64" t="s">
        <v>0</v>
      </c>
    </row>
    <row r="26" spans="1:8" ht="12.75">
      <c r="A26" s="153" t="s">
        <v>97</v>
      </c>
      <c r="B26" s="63">
        <v>43.5829</v>
      </c>
      <c r="C26" s="64" t="s">
        <v>0</v>
      </c>
      <c r="D26" s="64" t="s">
        <v>0</v>
      </c>
      <c r="E26" s="64" t="s">
        <v>0</v>
      </c>
      <c r="F26" s="64" t="s">
        <v>0</v>
      </c>
      <c r="G26" s="64" t="s">
        <v>0</v>
      </c>
      <c r="H26" s="64" t="s">
        <v>0</v>
      </c>
    </row>
    <row r="27" spans="1:8" ht="12.75">
      <c r="A27" s="153" t="s">
        <v>98</v>
      </c>
      <c r="B27" s="63">
        <v>291.9773</v>
      </c>
      <c r="C27" s="63">
        <v>279.0791</v>
      </c>
      <c r="D27" s="64" t="s">
        <v>0</v>
      </c>
      <c r="E27" s="64" t="s">
        <v>0</v>
      </c>
      <c r="F27" s="64" t="s">
        <v>0</v>
      </c>
      <c r="G27" s="64" t="s">
        <v>0</v>
      </c>
      <c r="H27" s="64" t="s">
        <v>0</v>
      </c>
    </row>
    <row r="28" spans="1:8" ht="12.75">
      <c r="A28" s="153" t="s">
        <v>99</v>
      </c>
      <c r="B28" s="64" t="s">
        <v>0</v>
      </c>
      <c r="C28" s="64" t="s">
        <v>0</v>
      </c>
      <c r="D28" s="63">
        <v>15.494</v>
      </c>
      <c r="E28" s="64" t="s">
        <v>0</v>
      </c>
      <c r="F28" s="64" t="s">
        <v>0</v>
      </c>
      <c r="G28" s="106" t="s">
        <v>0</v>
      </c>
      <c r="H28" s="64" t="s">
        <v>0</v>
      </c>
    </row>
    <row r="29" spans="1:8" ht="12.75">
      <c r="A29" s="153" t="s">
        <v>100</v>
      </c>
      <c r="B29" s="64" t="s">
        <v>0</v>
      </c>
      <c r="C29" s="64" t="s">
        <v>0</v>
      </c>
      <c r="D29" s="64" t="s">
        <v>0</v>
      </c>
      <c r="E29" s="64" t="s">
        <v>0</v>
      </c>
      <c r="F29" s="64" t="s">
        <v>0</v>
      </c>
      <c r="G29" s="64" t="s">
        <v>0</v>
      </c>
      <c r="H29" s="64" t="s">
        <v>0</v>
      </c>
    </row>
    <row r="30" spans="1:8" ht="12.75">
      <c r="A30" s="153" t="s">
        <v>101</v>
      </c>
      <c r="B30" s="63">
        <v>239.53529999999998</v>
      </c>
      <c r="C30" s="63">
        <v>217.6491</v>
      </c>
      <c r="D30" s="64" t="s">
        <v>0</v>
      </c>
      <c r="E30" s="64" t="s">
        <v>0</v>
      </c>
      <c r="F30" s="64" t="s">
        <v>0</v>
      </c>
      <c r="G30" s="64" t="s">
        <v>0</v>
      </c>
      <c r="H30" s="64" t="s">
        <v>0</v>
      </c>
    </row>
    <row r="31" spans="1:8" ht="15.75" customHeight="1">
      <c r="A31" s="153" t="s">
        <v>102</v>
      </c>
      <c r="B31" s="64" t="s">
        <v>0</v>
      </c>
      <c r="C31" s="64" t="s">
        <v>0</v>
      </c>
      <c r="D31" s="64" t="s">
        <v>0</v>
      </c>
      <c r="E31" s="64" t="s">
        <v>0</v>
      </c>
      <c r="F31" s="64" t="s">
        <v>0</v>
      </c>
      <c r="G31" s="64" t="s">
        <v>0</v>
      </c>
      <c r="H31" s="64" t="s">
        <v>0</v>
      </c>
    </row>
    <row r="33" spans="1:9" ht="12.75">
      <c r="A33" s="129" t="s">
        <v>105</v>
      </c>
      <c r="G33" s="12"/>
      <c r="I33" s="2"/>
    </row>
    <row r="34" spans="1:9" ht="11.25">
      <c r="A34" s="134" t="s">
        <v>1</v>
      </c>
      <c r="G34" s="12"/>
      <c r="I34" s="2"/>
    </row>
    <row r="35" spans="1:9" ht="33.75">
      <c r="A35" s="56"/>
      <c r="B35" s="131" t="s">
        <v>18</v>
      </c>
      <c r="C35" s="53">
        <v>39934</v>
      </c>
      <c r="D35" s="53">
        <v>39965</v>
      </c>
      <c r="E35" s="130" t="s">
        <v>17</v>
      </c>
      <c r="F35" s="53">
        <v>40299</v>
      </c>
      <c r="G35" s="53">
        <v>40330</v>
      </c>
      <c r="H35" s="132" t="s">
        <v>19</v>
      </c>
      <c r="I35" s="132" t="s">
        <v>20</v>
      </c>
    </row>
    <row r="36" spans="1:13" ht="11.25">
      <c r="A36" s="155" t="s">
        <v>106</v>
      </c>
      <c r="B36" s="17">
        <v>28102.058</v>
      </c>
      <c r="C36" s="17">
        <v>30863.916</v>
      </c>
      <c r="D36" s="17">
        <v>32306.714</v>
      </c>
      <c r="E36" s="17">
        <v>39604.433</v>
      </c>
      <c r="F36" s="17">
        <v>30230.588</v>
      </c>
      <c r="G36" s="17">
        <v>30348.437</v>
      </c>
      <c r="H36" s="16">
        <f>G36/F36-1</f>
        <v>0.0038983363472784305</v>
      </c>
      <c r="I36" s="16">
        <f aca="true" t="shared" si="0" ref="I36:I41">G36/E36-1</f>
        <v>-0.2337111100668957</v>
      </c>
      <c r="J36" s="60"/>
      <c r="K36" s="17"/>
      <c r="L36" s="79"/>
      <c r="M36" s="79"/>
    </row>
    <row r="37" spans="1:13" ht="11.25">
      <c r="A37" s="156" t="s">
        <v>107</v>
      </c>
      <c r="B37" s="33">
        <v>12477.444</v>
      </c>
      <c r="C37" s="33">
        <v>10940.637</v>
      </c>
      <c r="D37" s="33">
        <v>11603.639</v>
      </c>
      <c r="E37" s="33">
        <v>15452.031</v>
      </c>
      <c r="F37" s="33">
        <v>12120.436</v>
      </c>
      <c r="G37" s="33">
        <v>12779.901</v>
      </c>
      <c r="H37" s="15">
        <f aca="true" t="shared" si="1" ref="H37:H50">G37/F37-1</f>
        <v>0.054409346330445585</v>
      </c>
      <c r="I37" s="15">
        <f t="shared" si="0"/>
        <v>-0.17293066523099787</v>
      </c>
      <c r="J37" s="60"/>
      <c r="K37" s="17"/>
      <c r="L37" s="79"/>
      <c r="M37" s="79"/>
    </row>
    <row r="38" spans="1:13" ht="11.25">
      <c r="A38" s="156" t="s">
        <v>108</v>
      </c>
      <c r="B38" s="33">
        <v>6204.997</v>
      </c>
      <c r="C38" s="33">
        <v>6786.813</v>
      </c>
      <c r="D38" s="33">
        <v>6977.862</v>
      </c>
      <c r="E38" s="33">
        <v>8840.806</v>
      </c>
      <c r="F38" s="33">
        <v>8839.875</v>
      </c>
      <c r="G38" s="33">
        <v>8833.891</v>
      </c>
      <c r="H38" s="15">
        <f t="shared" si="1"/>
        <v>-0.0006769326489345362</v>
      </c>
      <c r="I38" s="15">
        <f t="shared" si="0"/>
        <v>-0.0007821685036411008</v>
      </c>
      <c r="J38" s="60"/>
      <c r="K38" s="17"/>
      <c r="L38" s="79"/>
      <c r="M38" s="79"/>
    </row>
    <row r="39" spans="1:13" ht="22.5">
      <c r="A39" s="156" t="s">
        <v>109</v>
      </c>
      <c r="B39" s="33">
        <v>2765.199</v>
      </c>
      <c r="C39" s="33">
        <v>5196.143</v>
      </c>
      <c r="D39" s="33">
        <v>5467.363</v>
      </c>
      <c r="E39" s="33">
        <v>5053.273</v>
      </c>
      <c r="F39" s="33">
        <v>6533.385</v>
      </c>
      <c r="G39" s="33">
        <v>6105.527</v>
      </c>
      <c r="H39" s="15">
        <f t="shared" si="1"/>
        <v>-0.06548795149834274</v>
      </c>
      <c r="I39" s="15">
        <f t="shared" si="0"/>
        <v>0.20823216952656232</v>
      </c>
      <c r="J39" s="60"/>
      <c r="K39" s="17"/>
      <c r="L39" s="79"/>
      <c r="M39" s="79"/>
    </row>
    <row r="40" spans="1:13" ht="11.25">
      <c r="A40" s="156" t="s">
        <v>110</v>
      </c>
      <c r="B40" s="33">
        <v>6654.412</v>
      </c>
      <c r="C40" s="33">
        <v>7940.327</v>
      </c>
      <c r="D40" s="33">
        <v>8257.85</v>
      </c>
      <c r="E40" s="33">
        <v>10258.323</v>
      </c>
      <c r="F40" s="33">
        <v>2736.892</v>
      </c>
      <c r="G40" s="33">
        <v>2629.118</v>
      </c>
      <c r="H40" s="15">
        <f t="shared" si="1"/>
        <v>-0.03937824364278897</v>
      </c>
      <c r="I40" s="15">
        <f t="shared" si="0"/>
        <v>-0.7437087913882221</v>
      </c>
      <c r="J40" s="60"/>
      <c r="K40" s="17"/>
      <c r="L40" s="79"/>
      <c r="M40" s="79"/>
    </row>
    <row r="41" spans="1:13" ht="11.25">
      <c r="A41" s="157" t="s">
        <v>111</v>
      </c>
      <c r="B41" s="40">
        <v>11130.027</v>
      </c>
      <c r="C41" s="17">
        <v>12137.749</v>
      </c>
      <c r="D41" s="17">
        <v>13109.639</v>
      </c>
      <c r="E41" s="17">
        <v>14831.814</v>
      </c>
      <c r="F41" s="17">
        <v>15037.599</v>
      </c>
      <c r="G41" s="17">
        <v>15434.006</v>
      </c>
      <c r="H41" s="16">
        <f t="shared" si="1"/>
        <v>0.02636105670858746</v>
      </c>
      <c r="I41" s="16">
        <f t="shared" si="0"/>
        <v>0.04060137215852344</v>
      </c>
      <c r="K41" s="17"/>
      <c r="L41" s="79"/>
      <c r="M41" s="79"/>
    </row>
    <row r="42" spans="1:13" ht="11.25">
      <c r="A42" s="156" t="s">
        <v>107</v>
      </c>
      <c r="B42" s="33">
        <v>5629.685</v>
      </c>
      <c r="C42" s="33">
        <v>4705.819</v>
      </c>
      <c r="D42" s="33">
        <v>5226.921</v>
      </c>
      <c r="E42" s="33">
        <v>5976.705</v>
      </c>
      <c r="F42" s="33">
        <v>5550.924</v>
      </c>
      <c r="G42" s="33">
        <v>6454.63</v>
      </c>
      <c r="H42" s="15">
        <f t="shared" si="1"/>
        <v>0.16280280544284165</v>
      </c>
      <c r="I42" s="15">
        <f aca="true" t="shared" si="2" ref="I42:I50">G42/E42-1</f>
        <v>0.07996462934007953</v>
      </c>
      <c r="J42" s="60"/>
      <c r="K42" s="17"/>
      <c r="L42" s="79"/>
      <c r="M42" s="79"/>
    </row>
    <row r="43" spans="1:13" ht="11.25">
      <c r="A43" s="156" t="s">
        <v>108</v>
      </c>
      <c r="B43" s="33">
        <v>3074.879</v>
      </c>
      <c r="C43" s="33">
        <v>3059.907</v>
      </c>
      <c r="D43" s="33">
        <v>3138.35</v>
      </c>
      <c r="E43" s="33">
        <v>4060.273</v>
      </c>
      <c r="F43" s="33">
        <v>3982.244</v>
      </c>
      <c r="G43" s="33">
        <v>4016.361</v>
      </c>
      <c r="H43" s="15">
        <f t="shared" si="1"/>
        <v>0.008567280156615231</v>
      </c>
      <c r="I43" s="15">
        <f t="shared" si="2"/>
        <v>-0.010815036328838068</v>
      </c>
      <c r="J43" s="60"/>
      <c r="K43" s="17"/>
      <c r="L43" s="79"/>
      <c r="M43" s="79"/>
    </row>
    <row r="44" spans="1:13" ht="22.5">
      <c r="A44" s="156" t="s">
        <v>109</v>
      </c>
      <c r="B44" s="33">
        <v>2291.029</v>
      </c>
      <c r="C44" s="33">
        <v>4193.143</v>
      </c>
      <c r="D44" s="33">
        <v>4523.037</v>
      </c>
      <c r="E44" s="33">
        <v>4084.25</v>
      </c>
      <c r="F44" s="33">
        <v>5027.153</v>
      </c>
      <c r="G44" s="33">
        <v>4562.528</v>
      </c>
      <c r="H44" s="15">
        <f t="shared" si="1"/>
        <v>-0.09242308718274539</v>
      </c>
      <c r="I44" s="15">
        <f t="shared" si="2"/>
        <v>0.11710301768990639</v>
      </c>
      <c r="J44" s="60"/>
      <c r="K44" s="17"/>
      <c r="L44" s="79"/>
      <c r="M44" s="79"/>
    </row>
    <row r="45" spans="1:13" ht="11.25">
      <c r="A45" s="156" t="s">
        <v>110</v>
      </c>
      <c r="B45" s="33">
        <v>134.433</v>
      </c>
      <c r="C45" s="33">
        <v>178.879</v>
      </c>
      <c r="D45" s="33">
        <v>221.331</v>
      </c>
      <c r="E45" s="33">
        <v>710.586</v>
      </c>
      <c r="F45" s="33">
        <v>477.278</v>
      </c>
      <c r="G45" s="33">
        <v>400.487</v>
      </c>
      <c r="H45" s="15">
        <f t="shared" si="1"/>
        <v>-0.16089365107966425</v>
      </c>
      <c r="I45" s="15">
        <f t="shared" si="2"/>
        <v>-0.4363989721159719</v>
      </c>
      <c r="J45" s="60"/>
      <c r="K45" s="17"/>
      <c r="L45" s="79"/>
      <c r="M45" s="79"/>
    </row>
    <row r="46" spans="1:13" ht="11.25">
      <c r="A46" s="157" t="s">
        <v>112</v>
      </c>
      <c r="B46" s="40">
        <f>+B36-B41</f>
        <v>16972.031000000003</v>
      </c>
      <c r="C46" s="40">
        <f aca="true" t="shared" si="3" ref="C46:D50">C36-C41</f>
        <v>18726.167</v>
      </c>
      <c r="D46" s="40">
        <f t="shared" si="3"/>
        <v>19197.075</v>
      </c>
      <c r="E46" s="40">
        <v>24772.619</v>
      </c>
      <c r="F46" s="40">
        <f aca="true" t="shared" si="4" ref="F46:G50">F36-F41</f>
        <v>15192.989</v>
      </c>
      <c r="G46" s="40">
        <f>G36-G41</f>
        <v>14914.431000000002</v>
      </c>
      <c r="H46" s="16">
        <f t="shared" si="1"/>
        <v>-0.01833464106371674</v>
      </c>
      <c r="I46" s="16">
        <f t="shared" si="2"/>
        <v>-0.3979469429534276</v>
      </c>
      <c r="J46" s="40"/>
      <c r="K46" s="17"/>
      <c r="L46" s="79"/>
      <c r="M46" s="79"/>
    </row>
    <row r="47" spans="1:13" ht="11.25">
      <c r="A47" s="156" t="s">
        <v>107</v>
      </c>
      <c r="B47" s="33">
        <f>+B37-B42</f>
        <v>6847.758999999999</v>
      </c>
      <c r="C47" s="33">
        <f t="shared" si="3"/>
        <v>6234.818</v>
      </c>
      <c r="D47" s="33">
        <f t="shared" si="3"/>
        <v>6376.717999999999</v>
      </c>
      <c r="E47" s="33">
        <v>9475.326000000001</v>
      </c>
      <c r="F47" s="33">
        <f t="shared" si="4"/>
        <v>6569.512</v>
      </c>
      <c r="G47" s="33">
        <f t="shared" si="4"/>
        <v>6325.271</v>
      </c>
      <c r="H47" s="15">
        <f t="shared" si="1"/>
        <v>-0.03717795172609473</v>
      </c>
      <c r="I47" s="15">
        <f t="shared" si="2"/>
        <v>-0.3324481922838328</v>
      </c>
      <c r="J47" s="33"/>
      <c r="K47" s="17"/>
      <c r="L47" s="79"/>
      <c r="M47" s="79"/>
    </row>
    <row r="48" spans="1:13" ht="11.25">
      <c r="A48" s="156" t="s">
        <v>108</v>
      </c>
      <c r="B48" s="33">
        <f>+B38-B43</f>
        <v>3130.1180000000004</v>
      </c>
      <c r="C48" s="33">
        <f t="shared" si="3"/>
        <v>3726.906</v>
      </c>
      <c r="D48" s="33">
        <f t="shared" si="3"/>
        <v>3839.512</v>
      </c>
      <c r="E48" s="33">
        <v>4780.533</v>
      </c>
      <c r="F48" s="33">
        <f t="shared" si="4"/>
        <v>4857.630999999999</v>
      </c>
      <c r="G48" s="33">
        <f t="shared" si="4"/>
        <v>4817.53</v>
      </c>
      <c r="H48" s="15">
        <f t="shared" si="1"/>
        <v>-0.008255258581806535</v>
      </c>
      <c r="I48" s="15">
        <f t="shared" si="2"/>
        <v>0.007739095201308999</v>
      </c>
      <c r="J48" s="33"/>
      <c r="K48" s="17"/>
      <c r="L48" s="79"/>
      <c r="M48" s="79"/>
    </row>
    <row r="49" spans="1:13" ht="22.5">
      <c r="A49" s="156" t="s">
        <v>109</v>
      </c>
      <c r="B49" s="33">
        <f>+B39-B44</f>
        <v>474.1700000000001</v>
      </c>
      <c r="C49" s="33">
        <f t="shared" si="3"/>
        <v>1003</v>
      </c>
      <c r="D49" s="33">
        <f t="shared" si="3"/>
        <v>944.326</v>
      </c>
      <c r="E49" s="33">
        <v>969.0230000000001</v>
      </c>
      <c r="F49" s="33">
        <f t="shared" si="4"/>
        <v>1506.232</v>
      </c>
      <c r="G49" s="33">
        <f t="shared" si="4"/>
        <v>1542.9989999999998</v>
      </c>
      <c r="H49" s="15">
        <f t="shared" si="1"/>
        <v>0.024409918259604035</v>
      </c>
      <c r="I49" s="15">
        <f t="shared" si="2"/>
        <v>0.5923244339917624</v>
      </c>
      <c r="J49" s="33"/>
      <c r="K49" s="17"/>
      <c r="L49" s="79"/>
      <c r="M49" s="79"/>
    </row>
    <row r="50" spans="1:13" ht="11.25">
      <c r="A50" s="156" t="s">
        <v>110</v>
      </c>
      <c r="B50" s="33">
        <f>+B40-B45</f>
        <v>6519.979</v>
      </c>
      <c r="C50" s="33">
        <f t="shared" si="3"/>
        <v>7761.448</v>
      </c>
      <c r="D50" s="33">
        <f t="shared" si="3"/>
        <v>8036.519</v>
      </c>
      <c r="E50" s="33">
        <v>9547.737000000001</v>
      </c>
      <c r="F50" s="33">
        <f t="shared" si="4"/>
        <v>2259.6139999999996</v>
      </c>
      <c r="G50" s="33">
        <f t="shared" si="4"/>
        <v>2228.631</v>
      </c>
      <c r="H50" s="15">
        <f t="shared" si="1"/>
        <v>-0.013711633933937262</v>
      </c>
      <c r="I50" s="15">
        <f t="shared" si="2"/>
        <v>-0.7665801854408014</v>
      </c>
      <c r="J50" s="33"/>
      <c r="K50" s="17"/>
      <c r="L50" s="79"/>
      <c r="M50" s="79"/>
    </row>
    <row r="51" spans="1:12" ht="11.25">
      <c r="A51" s="90"/>
      <c r="B51" s="82" t="e">
        <f>+(#REF!+#REF!+#REF!+#REF!+#REF!)=(#REF!+#REF!+#REF!+#REF!+#REF!+#REF!+#REF!+#REF!+#REF!+#REF!)</f>
        <v>#REF!</v>
      </c>
      <c r="C51" s="82" t="e">
        <f>+(#REF!+#REF!+#REF!+#REF!+#REF!)=(#REF!+#REF!+#REF!+#REF!+#REF!+#REF!+#REF!+#REF!+#REF!+#REF!)</f>
        <v>#REF!</v>
      </c>
      <c r="D51" s="82" t="e">
        <f>+(#REF!+#REF!+#REF!+#REF!+#REF!)=(#REF!+#REF!+#REF!+#REF!+#REF!+#REF!+#REF!+#REF!+#REF!+#REF!)</f>
        <v>#REF!</v>
      </c>
      <c r="E51" s="82" t="b">
        <f>+(B36+B37+B38+B39+B40)=(B41+B42+B43+B44+B45+B46+B47+B48+B49+B50)</f>
        <v>1</v>
      </c>
      <c r="F51" s="82" t="e">
        <f>+(#REF!+#REF!+#REF!+#REF!+#REF!)=(#REF!+#REF!+#REF!+#REF!+#REF!+#REF!+#REF!+#REF!+#REF!+#REF!)</f>
        <v>#REF!</v>
      </c>
      <c r="G51" s="82" t="b">
        <f>+(E36+E37+E38+E39+E40)=(E41+E42+E43+E44+E45+E46+E47+E48+E49+E50)</f>
        <v>1</v>
      </c>
      <c r="H51" s="90"/>
      <c r="I51" s="2"/>
      <c r="J51" s="81"/>
      <c r="L51" s="79"/>
    </row>
    <row r="52" spans="1:9" ht="12.75">
      <c r="A52" s="129" t="s">
        <v>113</v>
      </c>
      <c r="B52" s="1"/>
      <c r="C52" s="14"/>
      <c r="D52" s="14"/>
      <c r="E52" s="14"/>
      <c r="F52" s="14"/>
      <c r="G52" s="14"/>
      <c r="I52" s="2"/>
    </row>
    <row r="53" spans="1:9" ht="11.25">
      <c r="A53" s="134" t="s">
        <v>1</v>
      </c>
      <c r="B53" s="13"/>
      <c r="C53" s="13"/>
      <c r="D53" s="13"/>
      <c r="E53" s="13"/>
      <c r="F53" s="13"/>
      <c r="I53" s="2"/>
    </row>
    <row r="54" spans="1:18" s="5" customFormat="1" ht="33.75">
      <c r="A54" s="56"/>
      <c r="B54" s="131" t="s">
        <v>18</v>
      </c>
      <c r="C54" s="53">
        <v>39934</v>
      </c>
      <c r="D54" s="53">
        <v>39965</v>
      </c>
      <c r="E54" s="130" t="s">
        <v>17</v>
      </c>
      <c r="F54" s="53">
        <v>40299</v>
      </c>
      <c r="G54" s="53">
        <v>40330</v>
      </c>
      <c r="H54" s="132" t="s">
        <v>19</v>
      </c>
      <c r="I54" s="132" t="s">
        <v>20</v>
      </c>
      <c r="J54" s="61"/>
      <c r="K54" s="61"/>
      <c r="L54" s="61"/>
      <c r="M54" s="61"/>
      <c r="N54" s="61"/>
      <c r="O54" s="61"/>
      <c r="P54" s="61"/>
      <c r="Q54" s="61"/>
      <c r="R54" s="61"/>
    </row>
    <row r="55" spans="1:18" ht="11.25">
      <c r="A55" s="155" t="s">
        <v>114</v>
      </c>
      <c r="B55" s="17">
        <v>25607.80638727</v>
      </c>
      <c r="C55" s="17">
        <v>25622.141</v>
      </c>
      <c r="D55" s="17">
        <v>25451.739</v>
      </c>
      <c r="E55" s="17">
        <v>25214.25</v>
      </c>
      <c r="F55" s="17">
        <v>25471.993</v>
      </c>
      <c r="G55" s="17">
        <v>25762.269</v>
      </c>
      <c r="H55" s="16">
        <f>G55/F55-1</f>
        <v>0.011395888810113997</v>
      </c>
      <c r="I55" s="16">
        <f>G55/E55-1</f>
        <v>0.02173449537463945</v>
      </c>
      <c r="J55" s="9"/>
      <c r="K55" s="105"/>
      <c r="L55" s="80"/>
      <c r="M55" s="80"/>
      <c r="N55" s="9"/>
      <c r="O55" s="9"/>
      <c r="P55" s="9"/>
      <c r="Q55" s="9"/>
      <c r="R55" s="9"/>
    </row>
    <row r="56" spans="1:18" ht="11.25">
      <c r="A56" s="156" t="s">
        <v>115</v>
      </c>
      <c r="B56" s="33">
        <v>18978.9893126</v>
      </c>
      <c r="C56" s="33">
        <v>16717.112</v>
      </c>
      <c r="D56" s="33">
        <v>16305.173</v>
      </c>
      <c r="E56" s="33">
        <v>16221.885</v>
      </c>
      <c r="F56" s="33">
        <v>16295.224</v>
      </c>
      <c r="G56" s="33">
        <v>16497.959</v>
      </c>
      <c r="H56" s="15">
        <f>G56/F56-1</f>
        <v>0.012441375460687132</v>
      </c>
      <c r="I56" s="15">
        <f aca="true" t="shared" si="5" ref="I56:I65">G56/E56-1</f>
        <v>0.01701861405132621</v>
      </c>
      <c r="J56" s="9"/>
      <c r="K56" s="105"/>
      <c r="L56" s="80"/>
      <c r="M56" s="80"/>
      <c r="N56" s="9"/>
      <c r="O56" s="9"/>
      <c r="P56" s="9"/>
      <c r="Q56" s="9"/>
      <c r="R56" s="9"/>
    </row>
    <row r="57" spans="1:18" ht="11.25">
      <c r="A57" s="156" t="s">
        <v>116</v>
      </c>
      <c r="B57" s="33">
        <v>6126.426426860001</v>
      </c>
      <c r="C57" s="33">
        <v>8542.459</v>
      </c>
      <c r="D57" s="33">
        <v>8465.046</v>
      </c>
      <c r="E57" s="33">
        <v>8558.291</v>
      </c>
      <c r="F57" s="33">
        <v>8587.822</v>
      </c>
      <c r="G57" s="33">
        <v>8710.734</v>
      </c>
      <c r="H57" s="15">
        <f aca="true" t="shared" si="6" ref="H57:H66">G57/F57-1</f>
        <v>0.014312359990693801</v>
      </c>
      <c r="I57" s="15">
        <f t="shared" si="5"/>
        <v>0.017812317903189046</v>
      </c>
      <c r="J57" s="9"/>
      <c r="K57" s="105"/>
      <c r="L57" s="80"/>
      <c r="M57" s="80"/>
      <c r="N57" s="9"/>
      <c r="O57" s="9"/>
      <c r="P57" s="9"/>
      <c r="Q57" s="9"/>
      <c r="R57" s="9"/>
    </row>
    <row r="58" spans="1:18" ht="11.25">
      <c r="A58" s="156" t="s">
        <v>117</v>
      </c>
      <c r="B58" s="33">
        <v>502.39064781</v>
      </c>
      <c r="C58" s="33">
        <v>362.574</v>
      </c>
      <c r="D58" s="33">
        <v>681.52</v>
      </c>
      <c r="E58" s="33">
        <v>434.074</v>
      </c>
      <c r="F58" s="33">
        <v>588.948</v>
      </c>
      <c r="G58" s="33">
        <v>553.577</v>
      </c>
      <c r="H58" s="15">
        <f>G58/F58-1</f>
        <v>-0.06005793380739888</v>
      </c>
      <c r="I58" s="15">
        <f t="shared" si="5"/>
        <v>0.2753055930555619</v>
      </c>
      <c r="J58" s="9"/>
      <c r="K58" s="105"/>
      <c r="L58" s="80"/>
      <c r="M58" s="80"/>
      <c r="N58" s="9"/>
      <c r="O58" s="9"/>
      <c r="P58" s="9"/>
      <c r="Q58" s="9"/>
      <c r="R58" s="9"/>
    </row>
    <row r="59" spans="1:18" ht="11.25">
      <c r="A59" s="157" t="s">
        <v>111</v>
      </c>
      <c r="B59" s="17">
        <v>9023.810503280001</v>
      </c>
      <c r="C59" s="17">
        <v>9069.784</v>
      </c>
      <c r="D59" s="17">
        <v>9152.131</v>
      </c>
      <c r="E59" s="17">
        <v>9544.814</v>
      </c>
      <c r="F59" s="17">
        <v>10664.675</v>
      </c>
      <c r="G59" s="17">
        <v>10912.237</v>
      </c>
      <c r="H59" s="16">
        <f>G59/F59-1</f>
        <v>0.023213271853103734</v>
      </c>
      <c r="I59" s="16">
        <f>G59/E59-1</f>
        <v>0.14326345175505772</v>
      </c>
      <c r="J59" s="9"/>
      <c r="K59" s="105"/>
      <c r="L59" s="80"/>
      <c r="M59" s="80"/>
      <c r="N59" s="9"/>
      <c r="O59" s="9"/>
      <c r="P59" s="9"/>
      <c r="Q59" s="9"/>
      <c r="R59" s="9"/>
    </row>
    <row r="60" spans="1:18" ht="11.25">
      <c r="A60" s="156" t="s">
        <v>115</v>
      </c>
      <c r="B60" s="33">
        <v>6795.23149299</v>
      </c>
      <c r="C60" s="33">
        <v>5971.151</v>
      </c>
      <c r="D60" s="33">
        <v>6045.809</v>
      </c>
      <c r="E60" s="33">
        <v>6153.597</v>
      </c>
      <c r="F60" s="33">
        <v>6812.533</v>
      </c>
      <c r="G60" s="33">
        <v>6932.428</v>
      </c>
      <c r="H60" s="15">
        <f t="shared" si="6"/>
        <v>0.017599180803968162</v>
      </c>
      <c r="I60" s="15">
        <f>G60/E60-1</f>
        <v>0.12656516180698874</v>
      </c>
      <c r="J60" s="9"/>
      <c r="K60" s="105"/>
      <c r="L60" s="80"/>
      <c r="M60" s="80"/>
      <c r="N60" s="9"/>
      <c r="O60" s="9"/>
      <c r="P60" s="9"/>
      <c r="Q60" s="9"/>
      <c r="R60" s="9"/>
    </row>
    <row r="61" spans="1:18" ht="11.25">
      <c r="A61" s="156" t="s">
        <v>116</v>
      </c>
      <c r="B61" s="33">
        <v>2180.771454310001</v>
      </c>
      <c r="C61" s="33">
        <v>3055.963</v>
      </c>
      <c r="D61" s="33">
        <v>3063.48</v>
      </c>
      <c r="E61" s="33">
        <v>3389.135</v>
      </c>
      <c r="F61" s="33">
        <v>3850.227</v>
      </c>
      <c r="G61" s="33">
        <v>3977.672</v>
      </c>
      <c r="H61" s="15">
        <f t="shared" si="6"/>
        <v>0.033100645754133406</v>
      </c>
      <c r="I61" s="15">
        <f t="shared" si="5"/>
        <v>0.1736540444685737</v>
      </c>
      <c r="J61" s="9"/>
      <c r="K61" s="105"/>
      <c r="L61" s="80"/>
      <c r="M61" s="80"/>
      <c r="N61" s="9"/>
      <c r="O61" s="9"/>
      <c r="P61" s="9"/>
      <c r="Q61" s="9"/>
      <c r="R61" s="9"/>
    </row>
    <row r="62" spans="1:18" ht="11.25">
      <c r="A62" s="156" t="s">
        <v>117</v>
      </c>
      <c r="B62" s="33">
        <v>47.807555980000004</v>
      </c>
      <c r="C62" s="33">
        <v>42.672</v>
      </c>
      <c r="D62" s="33">
        <v>42.842</v>
      </c>
      <c r="E62" s="33">
        <v>2.086</v>
      </c>
      <c r="F62" s="33">
        <v>1.915</v>
      </c>
      <c r="G62" s="33">
        <v>2.139</v>
      </c>
      <c r="H62" s="15">
        <f t="shared" si="6"/>
        <v>0.11697127937336793</v>
      </c>
      <c r="I62" s="15">
        <f t="shared" si="5"/>
        <v>0.025407478427612595</v>
      </c>
      <c r="J62" s="9"/>
      <c r="K62" s="105"/>
      <c r="L62" s="80"/>
      <c r="M62" s="80"/>
      <c r="N62" s="9"/>
      <c r="O62" s="9"/>
      <c r="P62" s="9"/>
      <c r="Q62" s="9"/>
      <c r="R62" s="9"/>
    </row>
    <row r="63" spans="1:18" ht="11.25">
      <c r="A63" s="157" t="s">
        <v>112</v>
      </c>
      <c r="B63" s="17">
        <f>+B55-B59</f>
        <v>16583.99588399</v>
      </c>
      <c r="C63" s="17">
        <f aca="true" t="shared" si="7" ref="C63:D66">C55-C59</f>
        <v>16552.357</v>
      </c>
      <c r="D63" s="17">
        <f t="shared" si="7"/>
        <v>16299.608000000002</v>
      </c>
      <c r="E63" s="17">
        <v>15669.436</v>
      </c>
      <c r="F63" s="17">
        <f aca="true" t="shared" si="8" ref="F63:G66">F55-F59</f>
        <v>14807.318</v>
      </c>
      <c r="G63" s="17">
        <f>G55-G59</f>
        <v>14850.032000000001</v>
      </c>
      <c r="H63" s="16">
        <f t="shared" si="6"/>
        <v>0.00288465473625954</v>
      </c>
      <c r="I63" s="16">
        <f t="shared" si="5"/>
        <v>-0.0522931393318814</v>
      </c>
      <c r="J63" s="9"/>
      <c r="K63" s="105"/>
      <c r="L63" s="80"/>
      <c r="M63" s="80"/>
      <c r="N63" s="9"/>
      <c r="O63" s="9"/>
      <c r="P63" s="9"/>
      <c r="Q63" s="9"/>
      <c r="R63" s="9"/>
    </row>
    <row r="64" spans="1:18" ht="11.25">
      <c r="A64" s="156" t="s">
        <v>115</v>
      </c>
      <c r="B64" s="33">
        <f>+B56-B60</f>
        <v>12183.757819609998</v>
      </c>
      <c r="C64" s="33">
        <f t="shared" si="7"/>
        <v>10745.961000000001</v>
      </c>
      <c r="D64" s="33">
        <f t="shared" si="7"/>
        <v>10259.364000000001</v>
      </c>
      <c r="E64" s="33">
        <v>10068.288</v>
      </c>
      <c r="F64" s="33">
        <f t="shared" si="8"/>
        <v>9482.690999999999</v>
      </c>
      <c r="G64" s="33">
        <f t="shared" si="8"/>
        <v>9565.530999999999</v>
      </c>
      <c r="H64" s="15">
        <f>G64/F64-1</f>
        <v>0.00873591684048347</v>
      </c>
      <c r="I64" s="15">
        <f t="shared" si="5"/>
        <v>-0.04993470588048354</v>
      </c>
      <c r="J64" s="9"/>
      <c r="K64" s="105"/>
      <c r="L64" s="80"/>
      <c r="M64" s="80"/>
      <c r="N64" s="9"/>
      <c r="O64" s="9"/>
      <c r="P64" s="9"/>
      <c r="Q64" s="9"/>
      <c r="R64" s="9"/>
    </row>
    <row r="65" spans="1:18" ht="11.25">
      <c r="A65" s="156" t="s">
        <v>116</v>
      </c>
      <c r="B65" s="33">
        <f>+B57-B61</f>
        <v>3945.65497255</v>
      </c>
      <c r="C65" s="33">
        <f t="shared" si="7"/>
        <v>5486.496000000001</v>
      </c>
      <c r="D65" s="33">
        <f t="shared" si="7"/>
        <v>5401.566000000001</v>
      </c>
      <c r="E65" s="33">
        <v>5169.155999999999</v>
      </c>
      <c r="F65" s="33">
        <f t="shared" si="8"/>
        <v>4737.595</v>
      </c>
      <c r="G65" s="33">
        <f t="shared" si="8"/>
        <v>4733.062</v>
      </c>
      <c r="H65" s="15">
        <f t="shared" si="6"/>
        <v>-0.0009568145863039224</v>
      </c>
      <c r="I65" s="15">
        <f t="shared" si="5"/>
        <v>-0.08436464289334644</v>
      </c>
      <c r="J65" s="9"/>
      <c r="K65" s="105"/>
      <c r="L65" s="80"/>
      <c r="M65" s="80"/>
      <c r="N65" s="9"/>
      <c r="O65" s="9"/>
      <c r="P65" s="9"/>
      <c r="Q65" s="9"/>
      <c r="R65" s="9"/>
    </row>
    <row r="66" spans="1:18" ht="11.25">
      <c r="A66" s="156" t="s">
        <v>117</v>
      </c>
      <c r="B66" s="33">
        <f>+B58-B62</f>
        <v>454.58309183</v>
      </c>
      <c r="C66" s="33">
        <f t="shared" si="7"/>
        <v>319.90200000000004</v>
      </c>
      <c r="D66" s="33">
        <f t="shared" si="7"/>
        <v>638.678</v>
      </c>
      <c r="E66" s="33">
        <v>431.988</v>
      </c>
      <c r="F66" s="33">
        <f t="shared" si="8"/>
        <v>587.033</v>
      </c>
      <c r="G66" s="33">
        <f t="shared" si="8"/>
        <v>551.438</v>
      </c>
      <c r="H66" s="15">
        <f t="shared" si="6"/>
        <v>-0.06063543276102035</v>
      </c>
      <c r="I66" s="15">
        <f>G66/E66-1</f>
        <v>0.2765123105271443</v>
      </c>
      <c r="J66" s="9"/>
      <c r="K66" s="105"/>
      <c r="L66" s="80"/>
      <c r="M66" s="80"/>
      <c r="N66" s="9"/>
      <c r="O66" s="9"/>
      <c r="P66" s="9"/>
      <c r="Q66" s="9"/>
      <c r="R66" s="9"/>
    </row>
    <row r="67" spans="2:19" ht="12.75">
      <c r="B67" s="83" t="e">
        <f>+(#REF!+#REF!+#REF!+#REF!)=(#REF!+#REF!+#REF!+#REF!+#REF!+#REF!+#REF!+#REF!)</f>
        <v>#REF!</v>
      </c>
      <c r="C67" s="83" t="e">
        <f>+(#REF!+#REF!+#REF!+#REF!)=(#REF!+#REF!+#REF!+#REF!+#REF!+#REF!+#REF!+#REF!)</f>
        <v>#REF!</v>
      </c>
      <c r="D67" s="83" t="e">
        <f>+(#REF!+#REF!+#REF!+#REF!)=(#REF!+#REF!+#REF!+#REF!+#REF!+#REF!+#REF!+#REF!)</f>
        <v>#REF!</v>
      </c>
      <c r="E67" s="90" t="b">
        <f>+(B55+B56+B57+B58)=(B59+B60+B61+B62+B63+B64+B65+B66)</f>
        <v>1</v>
      </c>
      <c r="F67" s="83" t="e">
        <f>+(#REF!+#REF!+#REF!+#REF!)=(#REF!+#REF!+#REF!+#REF!+#REF!+#REF!+#REF!+#REF!)</f>
        <v>#REF!</v>
      </c>
      <c r="G67" s="83"/>
      <c r="H67" s="83" t="b">
        <f>+(E55+E56+E57+E58)=(E59+E60+E61+E62+E63+E64+E65+E66)</f>
        <v>1</v>
      </c>
      <c r="I67" s="90"/>
      <c r="J67"/>
      <c r="K67" s="9"/>
      <c r="L67" s="105"/>
      <c r="M67" s="80"/>
      <c r="N67" s="62"/>
      <c r="O67" s="9"/>
      <c r="P67" s="9"/>
      <c r="Q67" s="9"/>
      <c r="R67" s="9"/>
      <c r="S67" s="9"/>
    </row>
    <row r="68" spans="5:8" ht="12.75">
      <c r="E68" s="90"/>
      <c r="F68" s="90"/>
      <c r="G68" s="90"/>
      <c r="H68" s="90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3"/>
    </row>
    <row r="71" spans="2:9" ht="11.25">
      <c r="B71" s="33"/>
      <c r="C71" s="17"/>
      <c r="D71" s="33"/>
      <c r="E71" s="33"/>
      <c r="F71" s="33"/>
      <c r="G71" s="33"/>
      <c r="H71" s="33"/>
      <c r="I71" s="33"/>
    </row>
    <row r="72" spans="2:9" ht="11.25">
      <c r="B72" s="33"/>
      <c r="C72" s="33"/>
      <c r="D72" s="33"/>
      <c r="E72" s="33"/>
      <c r="F72" s="33"/>
      <c r="G72" s="33"/>
      <c r="H72" s="33"/>
      <c r="I72" s="33"/>
    </row>
    <row r="73" spans="2:9" ht="11.25">
      <c r="B73" s="33"/>
      <c r="C73" s="33"/>
      <c r="D73" s="33"/>
      <c r="E73" s="33"/>
      <c r="F73" s="33"/>
      <c r="G73" s="33"/>
      <c r="H73" s="33"/>
      <c r="I73" s="17"/>
    </row>
    <row r="74" spans="2:9" ht="11.25">
      <c r="B74" s="17"/>
      <c r="C74" s="17"/>
      <c r="D74" s="17"/>
      <c r="E74" s="17"/>
      <c r="F74" s="17"/>
      <c r="G74" s="17"/>
      <c r="I74" s="33"/>
    </row>
    <row r="75" spans="2:9" ht="11.25">
      <c r="B75" s="33"/>
      <c r="C75" s="33"/>
      <c r="D75" s="33"/>
      <c r="E75" s="33"/>
      <c r="F75" s="33"/>
      <c r="G75" s="33"/>
      <c r="I75" s="33"/>
    </row>
    <row r="76" spans="2:9" ht="11.25">
      <c r="B76" s="33"/>
      <c r="C76" s="33"/>
      <c r="D76" s="33"/>
      <c r="E76" s="33"/>
      <c r="F76" s="33"/>
      <c r="G76" s="33"/>
      <c r="I76" s="33"/>
    </row>
    <row r="77" spans="2:9" ht="11.25">
      <c r="B77" s="33"/>
      <c r="C77" s="33"/>
      <c r="D77" s="33"/>
      <c r="E77" s="33"/>
      <c r="F77" s="33"/>
      <c r="G77" s="33"/>
      <c r="I77" s="17"/>
    </row>
    <row r="78" spans="2:9" ht="11.25">
      <c r="B78" s="17"/>
      <c r="C78" s="17"/>
      <c r="D78" s="17"/>
      <c r="E78" s="17"/>
      <c r="F78" s="17"/>
      <c r="G78" s="17"/>
      <c r="I78" s="33"/>
    </row>
    <row r="79" spans="2:9" ht="11.25">
      <c r="B79" s="33"/>
      <c r="C79" s="33"/>
      <c r="D79" s="33"/>
      <c r="E79" s="33"/>
      <c r="F79" s="33"/>
      <c r="G79" s="33"/>
      <c r="I79" s="33"/>
    </row>
    <row r="80" spans="2:9" ht="11.25">
      <c r="B80" s="33"/>
      <c r="C80" s="33"/>
      <c r="D80" s="33"/>
      <c r="E80" s="33"/>
      <c r="F80" s="33"/>
      <c r="G80" s="33"/>
      <c r="I80" s="33"/>
    </row>
    <row r="81" spans="2:9" ht="11.25">
      <c r="B81" s="33"/>
      <c r="C81" s="33"/>
      <c r="D81" s="33"/>
      <c r="E81" s="33"/>
      <c r="F81" s="33"/>
      <c r="G81" s="33"/>
      <c r="I81" s="17"/>
    </row>
    <row r="82" spans="2:9" ht="11.25">
      <c r="B82" s="59"/>
      <c r="C82" s="59"/>
      <c r="D82" s="59"/>
      <c r="E82" s="59"/>
      <c r="F82" s="59"/>
      <c r="I82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2010-07-09T07:49:09Z</cp:lastPrinted>
  <dcterms:created xsi:type="dcterms:W3CDTF">2008-11-05T07:26:31Z</dcterms:created>
  <dcterms:modified xsi:type="dcterms:W3CDTF">2010-11-17T05:41:14Z</dcterms:modified>
  <cp:category/>
  <cp:version/>
  <cp:contentType/>
  <cp:contentStatus/>
</cp:coreProperties>
</file>