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'ГКВ-МБКР'!$A$1:$I$58</definedName>
    <definedName name="_xlnm.Print_Area" localSheetId="3">'Деп-Кред'!$A$1:$I$66</definedName>
    <definedName name="_xlnm.Print_Area" localSheetId="0">'Макро-экон'!$A$1:$I$36</definedName>
    <definedName name="_xlnm.Print_Area" localSheetId="1">'Операции НБКР'!$A$1:$I$52</definedName>
  </definedNames>
  <calcPr fullCalcOnLoad="1"/>
</workbook>
</file>

<file path=xl/sharedStrings.xml><?xml version="1.0" encoding="utf-8"?>
<sst xmlns="http://schemas.openxmlformats.org/spreadsheetml/2006/main" count="561" uniqueCount="114">
  <si>
    <t>-</t>
  </si>
  <si>
    <t>Прирост за месяц</t>
  </si>
  <si>
    <t>(млн.сомов)</t>
  </si>
  <si>
    <t>(млн.долл. / сом/доллар)</t>
  </si>
  <si>
    <t>Прирост с начала года</t>
  </si>
  <si>
    <t>евро (сом/евро)</t>
  </si>
  <si>
    <t>рубль (сом/руб.)</t>
  </si>
  <si>
    <t>(млн.сом )</t>
  </si>
  <si>
    <t xml:space="preserve"> 01.01.09</t>
  </si>
  <si>
    <t xml:space="preserve"> </t>
  </si>
  <si>
    <t>янв.-фев.09</t>
  </si>
  <si>
    <t>янв.-фев.10</t>
  </si>
  <si>
    <t>Улуттук банктын ай сайын берилщщчщ Пресс-релизи</t>
  </si>
  <si>
    <t>февраль, 2010</t>
  </si>
  <si>
    <t>1-таблица. Кыргыз Республикасынын негизги макроэкономикалык кёрсёткщчтёрщ</t>
  </si>
  <si>
    <t>пайыздар / сом/долл.)</t>
  </si>
  <si>
    <t>Реалдуу ИДПнын ёсщш арымдары</t>
  </si>
  <si>
    <t xml:space="preserve">КБИ </t>
  </si>
  <si>
    <t>Улуттук банктын эсептик чени (мезгил акырына карата)</t>
  </si>
  <si>
    <t>Доллардын эсептик курсу (мезгил акырына карата)</t>
  </si>
  <si>
    <t>Эсептик курстун ёсщш арымы</t>
  </si>
  <si>
    <t>2009-жыл</t>
  </si>
  <si>
    <t xml:space="preserve">Жщгщртщщдёгщ акчалар </t>
  </si>
  <si>
    <t xml:space="preserve">Акча базасы* </t>
  </si>
  <si>
    <t>М2х акча массасы</t>
  </si>
  <si>
    <t>Монетизациялоо коэф. (М2Х)</t>
  </si>
  <si>
    <t xml:space="preserve">2-таблица. Акча агрегаттары </t>
  </si>
  <si>
    <t>(млн.сом)</t>
  </si>
  <si>
    <t>Ай ичиндеги ёсщш</t>
  </si>
  <si>
    <t xml:space="preserve">Жыл башынан берки ёсщш </t>
  </si>
  <si>
    <t>Жыл ичиндеги ёсщш</t>
  </si>
  <si>
    <t xml:space="preserve">3-таблица. Эл аралык камдар </t>
  </si>
  <si>
    <t>(млн. АКШ долл)</t>
  </si>
  <si>
    <t>Дщъ эл аралык камдар</t>
  </si>
  <si>
    <t xml:space="preserve">4-таблица. Валюталар курсу </t>
  </si>
  <si>
    <t>АКШ долларынын сомго карата эсептик курсу (сом/долл.)</t>
  </si>
  <si>
    <t>АКШ долларынын валюта тооруктарындагы курсу (сом/долл.)</t>
  </si>
  <si>
    <t>Дщйнёлщк рыноктогу АКШ долларынын еврого карата курсу (долл./евро)</t>
  </si>
  <si>
    <t>Алмашуу бюролорундагы чет ёлкё валютасын сатуу курстары:</t>
  </si>
  <si>
    <t>АКШ доллары (сом/долл.)</t>
  </si>
  <si>
    <t>теъге (сом/тенге)</t>
  </si>
  <si>
    <t>5-таблица. Улуттук банктын валюта рынокторундагы операциялары</t>
  </si>
  <si>
    <t>Операциялардын жалпы кёлёмщ</t>
  </si>
  <si>
    <t>Таза сатып алуу</t>
  </si>
  <si>
    <t>сатып алуу</t>
  </si>
  <si>
    <t>сатуу</t>
  </si>
  <si>
    <t xml:space="preserve">Своп операциялары </t>
  </si>
  <si>
    <t>6-таблица. Улуттук банктын ачык рыноктогу операциялары</t>
  </si>
  <si>
    <t>(млн.сом / пайыздар)</t>
  </si>
  <si>
    <t xml:space="preserve">Операциялардын жалпы кёлёмщ  </t>
  </si>
  <si>
    <t>Репо операциялары</t>
  </si>
  <si>
    <t>"овернайт" кредиттери</t>
  </si>
  <si>
    <t>Депозиттик операциялар</t>
  </si>
  <si>
    <t>Улуттук банктын чендери</t>
  </si>
  <si>
    <t>Эсептик чен (мезгил акырына карата)</t>
  </si>
  <si>
    <t>Репо-сатып алуулар</t>
  </si>
  <si>
    <t>Репо-сатуулар</t>
  </si>
  <si>
    <t>"Овернайт" кредиттери (мезгил акырына карата)</t>
  </si>
  <si>
    <t xml:space="preserve"> 7-таблица. Улуттук банктын ноталар аукциондору</t>
  </si>
  <si>
    <t>Улуттук банктын ноталарын чыгаруунун жарыяланган кёлёмщ</t>
  </si>
  <si>
    <t>7 кщндщк</t>
  </si>
  <si>
    <t>14 кщндщк</t>
  </si>
  <si>
    <t>28  кщндщк</t>
  </si>
  <si>
    <t>91  кщндщк</t>
  </si>
  <si>
    <t>180 кщндщк</t>
  </si>
  <si>
    <t>Улуттук банктын ноталарына болгон суроо-талап</t>
  </si>
  <si>
    <t>Улуттук банктын оталарын сатуу</t>
  </si>
  <si>
    <t>Улуттук банктын ноталарынын орточо салмактанып алынган кирешелщщлщгщ</t>
  </si>
  <si>
    <t xml:space="preserve">8-таблица. МКВ аукциондору </t>
  </si>
  <si>
    <t xml:space="preserve">Чыгаруунун жарыяланган кёлёмщ </t>
  </si>
  <si>
    <t xml:space="preserve">3 ай </t>
  </si>
  <si>
    <t xml:space="preserve">6  ай  </t>
  </si>
  <si>
    <t xml:space="preserve">12  ай </t>
  </si>
  <si>
    <t xml:space="preserve">18   ай </t>
  </si>
  <si>
    <t xml:space="preserve">24  ай  </t>
  </si>
  <si>
    <t>Суроо-талап кёлёмщ</t>
  </si>
  <si>
    <t>Сатуу кёлёмщ</t>
  </si>
  <si>
    <t>Орточо салмактанып алынган кирешелщщлщк</t>
  </si>
  <si>
    <t xml:space="preserve">9-таблица. Банктар аралык кредит рыногундагы пайыздык чендер </t>
  </si>
  <si>
    <t>(пайыздар)</t>
  </si>
  <si>
    <t xml:space="preserve"> 1 кщнгё чейин </t>
  </si>
  <si>
    <t xml:space="preserve"> 2 кщндён 7 кщнгё чейин</t>
  </si>
  <si>
    <t xml:space="preserve"> 8 кщндён 14 кщнгё чейин</t>
  </si>
  <si>
    <t xml:space="preserve"> 15 кщндён 30 кщнгё чейин</t>
  </si>
  <si>
    <t xml:space="preserve"> 31 кщндён 60 кщнгё чейин</t>
  </si>
  <si>
    <t xml:space="preserve"> 61 кщндён 90 кщнгё чейин</t>
  </si>
  <si>
    <t xml:space="preserve"> 91 кщндён 180 кщнгё чейин </t>
  </si>
  <si>
    <t xml:space="preserve"> 181 кщндён 360 кщнгё чейин </t>
  </si>
  <si>
    <t>Улуттук валютадагы кредиттер</t>
  </si>
  <si>
    <t>Чет ёлкё валютасындагы кредиттер</t>
  </si>
  <si>
    <t>10-таблица. Банктар аралык кредит рыногундагы операциялар кёлёмщ</t>
  </si>
  <si>
    <t>Жалпы кёлём</t>
  </si>
  <si>
    <t>репо операциялары</t>
  </si>
  <si>
    <t xml:space="preserve">  8 кщндён 14 кщнгё чейин</t>
  </si>
  <si>
    <t xml:space="preserve">  15 кщндён 30 кщнгё чейин</t>
  </si>
  <si>
    <t xml:space="preserve">  31 кщндён 60 кщнгё чейин</t>
  </si>
  <si>
    <t xml:space="preserve">  61 кщндён 90 кщнгё чейин</t>
  </si>
  <si>
    <t xml:space="preserve">  91 кщндён 180 кщнгё чейин</t>
  </si>
  <si>
    <t xml:space="preserve">  181 кщндён 360 кщнгё чейин</t>
  </si>
  <si>
    <t>улуттук валютада берилген кредиттер</t>
  </si>
  <si>
    <t>чет ёлкё валютасында берилген кредиттер</t>
  </si>
  <si>
    <t>11-таблица. Коммерциялык банктар тарабынан кабыл алынган депозиттер (мезгил акырына карата)</t>
  </si>
  <si>
    <t>Депозиттер - бардыгы</t>
  </si>
  <si>
    <t xml:space="preserve"> юридикалык жактардын</t>
  </si>
  <si>
    <t xml:space="preserve"> жеке адамдардын</t>
  </si>
  <si>
    <t xml:space="preserve"> Бийликтин мамлекеттик органдарынын</t>
  </si>
  <si>
    <t xml:space="preserve"> резидент эместердин</t>
  </si>
  <si>
    <t>улуттук валютада</t>
  </si>
  <si>
    <t>чет ёлкё валютасында</t>
  </si>
  <si>
    <t>12-таблица. Коммерциялык банктар тарабынан берилген кредиттер (мезгил акырына карата карыздары)</t>
  </si>
  <si>
    <t>Кредиттер - бардыгы</t>
  </si>
  <si>
    <t>юридикалык жактарга</t>
  </si>
  <si>
    <t>жеке адамдарга</t>
  </si>
  <si>
    <t>резидент эместерге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</si>
</sst>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b/>
      <sz val="12"/>
      <name val="Peterburg"/>
      <family val="0"/>
    </font>
    <font>
      <b/>
      <sz val="10"/>
      <name val="Peterburg"/>
      <family val="0"/>
    </font>
    <font>
      <sz val="8"/>
      <name val="Peterburg"/>
      <family val="0"/>
    </font>
    <font>
      <b/>
      <sz val="8"/>
      <name val="Peterburg"/>
      <family val="0"/>
    </font>
    <font>
      <i/>
      <sz val="8"/>
      <name val="Peterburg"/>
      <family val="0"/>
    </font>
    <font>
      <b/>
      <i/>
      <sz val="8"/>
      <name val="Peterburg"/>
      <family val="0"/>
    </font>
    <font>
      <i/>
      <sz val="10"/>
      <name val="Peterburg"/>
      <family val="0"/>
    </font>
    <font>
      <b/>
      <i/>
      <sz val="10"/>
      <name val="Peterburg"/>
      <family val="0"/>
    </font>
    <font>
      <sz val="10"/>
      <name val="Peterburg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21" borderId="7" applyNumberFormat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0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19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7" fillId="0" borderId="0" xfId="53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4" fontId="7" fillId="0" borderId="0" xfId="0" applyNumberFormat="1" applyFont="1" applyFill="1" applyAlignment="1">
      <alignment horizontal="right" vertical="center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172" fontId="19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 horizontal="right" vertical="center" indent="1"/>
    </xf>
    <xf numFmtId="183" fontId="3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Alignment="1">
      <alignment/>
    </xf>
    <xf numFmtId="177" fontId="19" fillId="0" borderId="0" xfId="0" applyNumberFormat="1" applyFont="1" applyFill="1" applyAlignment="1">
      <alignment horizontal="right"/>
    </xf>
    <xf numFmtId="17" fontId="22" fillId="0" borderId="0" xfId="0" applyNumberFormat="1" applyFont="1" applyFill="1" applyBorder="1" applyAlignment="1">
      <alignment horizontal="center" vertical="center" wrapText="1"/>
    </xf>
    <xf numFmtId="175" fontId="23" fillId="0" borderId="0" xfId="0" applyNumberFormat="1" applyFont="1" applyFill="1" applyBorder="1" applyAlignment="1">
      <alignment horizontal="right" vertical="center" indent="1"/>
    </xf>
    <xf numFmtId="169" fontId="23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24" fillId="0" borderId="0" xfId="0" applyNumberFormat="1" applyFont="1" applyFill="1" applyBorder="1" applyAlignment="1">
      <alignment horizontal="right" vertical="center" indent="1"/>
    </xf>
    <xf numFmtId="0" fontId="21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17" fontId="13" fillId="0" borderId="0" xfId="53" applyNumberFormat="1" applyFont="1" applyFill="1">
      <alignment/>
      <protection/>
    </xf>
    <xf numFmtId="177" fontId="24" fillId="0" borderId="0" xfId="0" applyNumberFormat="1" applyFont="1" applyFill="1" applyBorder="1" applyAlignment="1">
      <alignment horizontal="right" vertical="center" indent="1"/>
    </xf>
    <xf numFmtId="2" fontId="12" fillId="0" borderId="0" xfId="53" applyNumberFormat="1" applyFont="1" applyFill="1">
      <alignment/>
      <protection/>
    </xf>
    <xf numFmtId="43" fontId="5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169" fontId="3" fillId="0" borderId="0" xfId="0" applyNumberFormat="1" applyFont="1" applyFill="1" applyBorder="1" applyAlignment="1">
      <alignment horizontal="right" vertical="center"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2" fontId="3" fillId="0" borderId="0" xfId="0" applyNumberFormat="1" applyFont="1" applyAlignment="1">
      <alignment horizontal="right"/>
    </xf>
    <xf numFmtId="49" fontId="17" fillId="0" borderId="0" xfId="53" applyNumberFormat="1" applyFont="1" applyAlignment="1">
      <alignment horizontal="center"/>
      <protection/>
    </xf>
    <xf numFmtId="0" fontId="52" fillId="0" borderId="0" xfId="53" applyFont="1" applyAlignment="1">
      <alignment horizontal="center"/>
      <protection/>
    </xf>
    <xf numFmtId="0" fontId="53" fillId="0" borderId="0" xfId="0" applyFont="1" applyAlignment="1">
      <alignment/>
    </xf>
    <xf numFmtId="0" fontId="54" fillId="0" borderId="0" xfId="53" applyFont="1" applyFill="1" applyBorder="1" applyAlignment="1">
      <alignment horizontal="left" vertical="center" wrapText="1"/>
      <protection/>
    </xf>
    <xf numFmtId="17" fontId="55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6" fillId="0" borderId="0" xfId="0" applyFont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0" fontId="53" fillId="0" borderId="0" xfId="53" applyFont="1" applyFill="1" applyBorder="1" applyAlignment="1">
      <alignment/>
      <protection/>
    </xf>
    <xf numFmtId="0" fontId="56" fillId="0" borderId="0" xfId="53" applyFont="1" applyFill="1" applyBorder="1" applyAlignment="1">
      <alignment horizontal="left" shrinkToFit="1"/>
      <protection/>
    </xf>
    <xf numFmtId="0" fontId="54" fillId="0" borderId="0" xfId="0" applyFont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 indent="1"/>
    </xf>
    <xf numFmtId="0" fontId="58" fillId="0" borderId="0" xfId="0" applyFont="1" applyAlignment="1">
      <alignment horizontal="left"/>
    </xf>
    <xf numFmtId="0" fontId="59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 indent="1"/>
    </xf>
    <xf numFmtId="0" fontId="60" fillId="0" borderId="0" xfId="0" applyFont="1" applyBorder="1" applyAlignment="1">
      <alignment horizontal="left" vertical="center" wrapText="1" indent="3"/>
    </xf>
    <xf numFmtId="0" fontId="53" fillId="0" borderId="0" xfId="0" applyFont="1" applyFill="1" applyAlignment="1">
      <alignment/>
    </xf>
    <xf numFmtId="0" fontId="57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 indent="1"/>
    </xf>
    <xf numFmtId="0" fontId="54" fillId="0" borderId="0" xfId="0" applyFont="1" applyBorder="1" applyAlignment="1">
      <alignment horizontal="left" vertical="center" wrapText="1" indent="3"/>
    </xf>
    <xf numFmtId="0" fontId="56" fillId="0" borderId="0" xfId="0" applyFont="1" applyAlignment="1">
      <alignment horizontal="left"/>
    </xf>
    <xf numFmtId="0" fontId="54" fillId="0" borderId="0" xfId="0" applyFont="1" applyAlignment="1">
      <alignment horizontal="right" indent="4"/>
    </xf>
    <xf numFmtId="0" fontId="55" fillId="0" borderId="0" xfId="0" applyFont="1" applyBorder="1" applyAlignment="1">
      <alignment horizontal="left" vertical="center" wrapText="1"/>
    </xf>
    <xf numFmtId="0" fontId="54" fillId="0" borderId="0" xfId="0" applyFont="1" applyAlignment="1">
      <alignment horizontal="left" indent="2"/>
    </xf>
    <xf numFmtId="0" fontId="54" fillId="0" borderId="0" xfId="0" applyFont="1" applyBorder="1" applyAlignment="1">
      <alignment horizontal="left" vertical="center" wrapText="1" indent="2"/>
    </xf>
    <xf numFmtId="0" fontId="55" fillId="0" borderId="0" xfId="0" applyFont="1" applyBorder="1" applyAlignment="1">
      <alignment horizontal="left" vertical="center" wrapText="1" indent="1"/>
    </xf>
    <xf numFmtId="0" fontId="55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horizontal="left" vertical="center" wrapText="1" indent="2"/>
    </xf>
    <xf numFmtId="0" fontId="57" fillId="0" borderId="0" xfId="0" applyFont="1" applyFill="1" applyBorder="1" applyAlignment="1">
      <alignment horizontal="left" vertical="center" wrapText="1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553870"/>
        <c:axId val="19658239"/>
      </c:lineChart>
      <c:catAx>
        <c:axId val="2455387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58239"/>
        <c:crosses val="autoZero"/>
        <c:auto val="0"/>
        <c:lblOffset val="100"/>
        <c:tickLblSkip val="1"/>
        <c:noMultiLvlLbl val="0"/>
      </c:catAx>
      <c:valAx>
        <c:axId val="1965823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5387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1661778"/>
        <c:axId val="60738275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9773564"/>
        <c:axId val="20853213"/>
      </c:lineChart>
      <c:catAx>
        <c:axId val="2166177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738275"/>
        <c:crosses val="autoZero"/>
        <c:auto val="0"/>
        <c:lblOffset val="100"/>
        <c:tickLblSkip val="5"/>
        <c:noMultiLvlLbl val="0"/>
      </c:catAx>
      <c:valAx>
        <c:axId val="60738275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61778"/>
        <c:crossesAt val="1"/>
        <c:crossBetween val="between"/>
        <c:dispUnits/>
        <c:majorUnit val="2000"/>
        <c:minorUnit val="100"/>
      </c:valAx>
      <c:catAx>
        <c:axId val="9773564"/>
        <c:scaling>
          <c:orientation val="minMax"/>
        </c:scaling>
        <c:axPos val="b"/>
        <c:delete val="1"/>
        <c:majorTickMark val="out"/>
        <c:minorTickMark val="none"/>
        <c:tickLblPos val="none"/>
        <c:crossAx val="20853213"/>
        <c:crossesAt val="39"/>
        <c:auto val="0"/>
        <c:lblOffset val="100"/>
        <c:tickLblSkip val="1"/>
        <c:noMultiLvlLbl val="0"/>
      </c:catAx>
      <c:valAx>
        <c:axId val="20853213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773564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3461190"/>
        <c:axId val="11388663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461190"/>
        <c:axId val="11388663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389104"/>
        <c:axId val="50066481"/>
      </c:lineChart>
      <c:catAx>
        <c:axId val="53461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388663"/>
        <c:crosses val="autoZero"/>
        <c:auto val="0"/>
        <c:lblOffset val="100"/>
        <c:tickLblSkip val="1"/>
        <c:noMultiLvlLbl val="0"/>
      </c:catAx>
      <c:valAx>
        <c:axId val="1138866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461190"/>
        <c:crossesAt val="1"/>
        <c:crossBetween val="between"/>
        <c:dispUnits/>
        <c:majorUnit val="1"/>
      </c:valAx>
      <c:catAx>
        <c:axId val="35389104"/>
        <c:scaling>
          <c:orientation val="minMax"/>
        </c:scaling>
        <c:axPos val="b"/>
        <c:delete val="1"/>
        <c:majorTickMark val="out"/>
        <c:minorTickMark val="none"/>
        <c:tickLblPos val="none"/>
        <c:crossAx val="50066481"/>
        <c:crosses val="autoZero"/>
        <c:auto val="0"/>
        <c:lblOffset val="100"/>
        <c:tickLblSkip val="1"/>
        <c:noMultiLvlLbl val="0"/>
      </c:catAx>
      <c:valAx>
        <c:axId val="5006648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389104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7945146"/>
        <c:axId val="28853131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945146"/>
        <c:axId val="28853131"/>
      </c:lineChart>
      <c:catAx>
        <c:axId val="4794514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853131"/>
        <c:crosses val="autoZero"/>
        <c:auto val="1"/>
        <c:lblOffset val="100"/>
        <c:tickLblSkip val="1"/>
        <c:noMultiLvlLbl val="0"/>
      </c:catAx>
      <c:valAx>
        <c:axId val="2885313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94514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42706424"/>
        <c:axId val="48813497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706424"/>
        <c:axId val="48813497"/>
      </c:lineChart>
      <c:catAx>
        <c:axId val="4270642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813497"/>
        <c:crosses val="autoZero"/>
        <c:auto val="1"/>
        <c:lblOffset val="100"/>
        <c:tickLblSkip val="1"/>
        <c:noMultiLvlLbl val="0"/>
      </c:catAx>
      <c:valAx>
        <c:axId val="4881349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70642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6668290"/>
        <c:axId val="61579155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341484"/>
        <c:axId val="21855629"/>
      </c:lineChart>
      <c:catAx>
        <c:axId val="36668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579155"/>
        <c:crosses val="autoZero"/>
        <c:auto val="1"/>
        <c:lblOffset val="100"/>
        <c:tickLblSkip val="1"/>
        <c:noMultiLvlLbl val="0"/>
      </c:catAx>
      <c:valAx>
        <c:axId val="6157915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68290"/>
        <c:crossesAt val="1"/>
        <c:crossBetween val="between"/>
        <c:dispUnits/>
        <c:majorUnit val="400"/>
      </c:valAx>
      <c:catAx>
        <c:axId val="17341484"/>
        <c:scaling>
          <c:orientation val="minMax"/>
        </c:scaling>
        <c:axPos val="b"/>
        <c:delete val="1"/>
        <c:majorTickMark val="out"/>
        <c:minorTickMark val="none"/>
        <c:tickLblPos val="none"/>
        <c:crossAx val="21855629"/>
        <c:crosses val="autoZero"/>
        <c:auto val="1"/>
        <c:lblOffset val="100"/>
        <c:tickLblSkip val="1"/>
        <c:noMultiLvlLbl val="0"/>
      </c:catAx>
      <c:valAx>
        <c:axId val="21855629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341484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2482934"/>
        <c:axId val="2547549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482934"/>
        <c:axId val="25475495"/>
      </c:lineChart>
      <c:catAx>
        <c:axId val="6248293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475495"/>
        <c:crosses val="autoZero"/>
        <c:auto val="1"/>
        <c:lblOffset val="100"/>
        <c:tickLblSkip val="1"/>
        <c:noMultiLvlLbl val="0"/>
      </c:catAx>
      <c:valAx>
        <c:axId val="2547549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48293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7952864"/>
        <c:axId val="5024918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952864"/>
        <c:axId val="50249185"/>
      </c:lineChart>
      <c:catAx>
        <c:axId val="2795286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249185"/>
        <c:crosses val="autoZero"/>
        <c:auto val="1"/>
        <c:lblOffset val="100"/>
        <c:tickLblSkip val="1"/>
        <c:noMultiLvlLbl val="0"/>
      </c:catAx>
      <c:valAx>
        <c:axId val="5024918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95286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9589482"/>
        <c:axId val="4365215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589482"/>
        <c:axId val="43652155"/>
      </c:lineChart>
      <c:catAx>
        <c:axId val="4958948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652155"/>
        <c:crosses val="autoZero"/>
        <c:auto val="1"/>
        <c:lblOffset val="100"/>
        <c:tickLblSkip val="1"/>
        <c:noMultiLvlLbl val="0"/>
      </c:catAx>
      <c:valAx>
        <c:axId val="4365215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58948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7325076"/>
        <c:axId val="4616363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325076"/>
        <c:axId val="46163637"/>
      </c:lineChart>
      <c:catAx>
        <c:axId val="5732507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163637"/>
        <c:crosses val="autoZero"/>
        <c:auto val="1"/>
        <c:lblOffset val="100"/>
        <c:tickLblSkip val="1"/>
        <c:noMultiLvlLbl val="0"/>
      </c:catAx>
      <c:valAx>
        <c:axId val="4616363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32507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2819550"/>
        <c:axId val="48267087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819550"/>
        <c:axId val="48267087"/>
      </c:lineChart>
      <c:catAx>
        <c:axId val="1281955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267087"/>
        <c:crosses val="autoZero"/>
        <c:auto val="1"/>
        <c:lblOffset val="100"/>
        <c:tickLblSkip val="1"/>
        <c:noMultiLvlLbl val="0"/>
      </c:catAx>
      <c:valAx>
        <c:axId val="4826708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81955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750600"/>
        <c:axId val="17319945"/>
      </c:lineChart>
      <c:catAx>
        <c:axId val="3175060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19945"/>
        <c:crosses val="autoZero"/>
        <c:auto val="0"/>
        <c:lblOffset val="100"/>
        <c:tickLblSkip val="1"/>
        <c:noMultiLvlLbl val="0"/>
      </c:catAx>
      <c:valAx>
        <c:axId val="1731994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5060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724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1554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963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069425" y="18859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0694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25</xdr:row>
      <xdr:rowOff>0</xdr:rowOff>
    </xdr:from>
    <xdr:to>
      <xdr:col>38</xdr:col>
      <xdr:colOff>47625</xdr:colOff>
      <xdr:row>25</xdr:row>
      <xdr:rowOff>133350</xdr:rowOff>
    </xdr:to>
    <xdr:graphicFrame>
      <xdr:nvGraphicFramePr>
        <xdr:cNvPr id="6" name="Chart 11"/>
        <xdr:cNvGraphicFramePr/>
      </xdr:nvGraphicFramePr>
      <xdr:xfrm>
        <a:off x="22069425" y="508635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490537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4397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400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5265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zoomScalePageLayoutView="0" workbookViewId="0" topLeftCell="A1">
      <selection activeCell="C41" sqref="C41"/>
    </sheetView>
  </sheetViews>
  <sheetFormatPr defaultColWidth="8.00390625" defaultRowHeight="12.75"/>
  <cols>
    <col min="1" max="1" width="22.75390625" style="19" customWidth="1"/>
    <col min="2" max="4" width="9.75390625" style="19" customWidth="1"/>
    <col min="5" max="6" width="9.75390625" style="20" customWidth="1"/>
    <col min="7" max="7" width="9.75390625" style="21" customWidth="1"/>
    <col min="8" max="9" width="11.125" style="19" customWidth="1"/>
    <col min="10" max="15" width="8.25390625" style="19" customWidth="1"/>
    <col min="16" max="18" width="8.375" style="19" bestFit="1" customWidth="1"/>
    <col min="19" max="16384" width="8.00390625" style="19" customWidth="1"/>
  </cols>
  <sheetData>
    <row r="1" spans="1:10" ht="15.75">
      <c r="A1" s="126" t="s">
        <v>12</v>
      </c>
      <c r="B1" s="126"/>
      <c r="C1" s="126"/>
      <c r="D1" s="126"/>
      <c r="E1" s="126"/>
      <c r="F1" s="126"/>
      <c r="G1" s="126"/>
      <c r="H1" s="126"/>
      <c r="I1" s="126"/>
      <c r="J1" s="46"/>
    </row>
    <row r="2" spans="1:10" ht="15.75">
      <c r="A2" s="125" t="s">
        <v>13</v>
      </c>
      <c r="B2" s="125"/>
      <c r="C2" s="125"/>
      <c r="D2" s="125"/>
      <c r="E2" s="125"/>
      <c r="F2" s="125"/>
      <c r="G2" s="125"/>
      <c r="H2" s="125"/>
      <c r="I2" s="125"/>
      <c r="J2" s="97"/>
    </row>
    <row r="3" spans="1:10" ht="15.75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3" ht="18">
      <c r="A4" s="127" t="s">
        <v>14</v>
      </c>
      <c r="B4" s="18"/>
      <c r="C4" s="18"/>
    </row>
    <row r="5" spans="1:6" ht="18">
      <c r="A5" s="13" t="s">
        <v>15</v>
      </c>
      <c r="B5" s="22"/>
      <c r="C5" s="22"/>
      <c r="D5" s="23"/>
      <c r="E5" s="24"/>
      <c r="F5" s="24"/>
    </row>
    <row r="6" spans="1:13" s="27" customFormat="1" ht="22.5">
      <c r="A6" s="51"/>
      <c r="B6" s="129" t="s">
        <v>21</v>
      </c>
      <c r="C6" s="52">
        <v>39814</v>
      </c>
      <c r="D6" s="52" t="s">
        <v>10</v>
      </c>
      <c r="E6" s="52">
        <v>40179</v>
      </c>
      <c r="F6" s="52" t="s">
        <v>11</v>
      </c>
      <c r="G6" s="52">
        <v>40210</v>
      </c>
      <c r="H6" s="91"/>
      <c r="I6" s="91"/>
      <c r="J6" s="91"/>
      <c r="K6" s="91"/>
      <c r="L6" s="91"/>
      <c r="M6" s="91"/>
    </row>
    <row r="7" spans="1:13" ht="22.5">
      <c r="A7" s="128" t="s">
        <v>16</v>
      </c>
      <c r="B7" s="49">
        <v>2.3</v>
      </c>
      <c r="C7" s="49">
        <v>0.6</v>
      </c>
      <c r="D7" s="49">
        <v>-2.2</v>
      </c>
      <c r="E7" s="49">
        <v>16.6</v>
      </c>
      <c r="F7" s="49">
        <v>19</v>
      </c>
      <c r="G7" s="49">
        <v>19</v>
      </c>
      <c r="H7" s="92"/>
      <c r="I7" s="92"/>
      <c r="J7" s="92"/>
      <c r="K7" s="92"/>
      <c r="L7" s="92"/>
      <c r="M7" s="92"/>
    </row>
    <row r="8" spans="1:13" ht="15">
      <c r="A8" s="29" t="s">
        <v>17</v>
      </c>
      <c r="B8" s="50">
        <v>0</v>
      </c>
      <c r="C8" s="50">
        <v>0.520065998763</v>
      </c>
      <c r="D8" s="50">
        <v>0.7999999999999972</v>
      </c>
      <c r="E8" s="50">
        <v>1.3</v>
      </c>
      <c r="F8" s="50">
        <v>3.8</v>
      </c>
      <c r="G8" s="50">
        <v>2.46</v>
      </c>
      <c r="H8" s="21"/>
      <c r="I8" s="21"/>
      <c r="J8" s="21"/>
      <c r="K8" s="94"/>
      <c r="L8" s="94"/>
      <c r="M8" s="94"/>
    </row>
    <row r="9" spans="1:13" ht="33.75">
      <c r="A9" s="128" t="s">
        <v>18</v>
      </c>
      <c r="B9" s="50">
        <v>0.9</v>
      </c>
      <c r="C9" s="50">
        <v>14.4</v>
      </c>
      <c r="D9" s="50">
        <v>13.59</v>
      </c>
      <c r="E9" s="50">
        <v>1.02</v>
      </c>
      <c r="F9" s="50">
        <v>1</v>
      </c>
      <c r="G9" s="50">
        <v>1</v>
      </c>
      <c r="H9" s="21"/>
      <c r="I9" s="21"/>
      <c r="J9" s="21"/>
      <c r="K9" s="93"/>
      <c r="L9" s="93"/>
      <c r="M9" s="93"/>
    </row>
    <row r="10" spans="1:14" ht="22.5">
      <c r="A10" s="128" t="s">
        <v>19</v>
      </c>
      <c r="B10" s="47">
        <v>44.0917</v>
      </c>
      <c r="C10" s="48">
        <v>40.3376</v>
      </c>
      <c r="D10" s="48">
        <v>41.162</v>
      </c>
      <c r="E10" s="48">
        <v>44.28</v>
      </c>
      <c r="F10" s="48">
        <v>44.6522</v>
      </c>
      <c r="G10" s="48">
        <v>44.6522</v>
      </c>
      <c r="H10" s="99"/>
      <c r="I10" s="99"/>
      <c r="J10" s="99"/>
      <c r="K10" s="99"/>
      <c r="L10" s="99"/>
      <c r="M10" s="99"/>
      <c r="N10" s="99"/>
    </row>
    <row r="11" spans="1:14" s="25" customFormat="1" ht="22.5">
      <c r="A11" s="128" t="s">
        <v>20</v>
      </c>
      <c r="B11" s="119">
        <v>11.856482174432557</v>
      </c>
      <c r="C11" s="86">
        <v>2.332684731126051</v>
      </c>
      <c r="D11" s="86">
        <v>4.424109736390136</v>
      </c>
      <c r="E11" s="86">
        <v>0.427064504203727</v>
      </c>
      <c r="F11" s="86">
        <v>1.2712143101762905</v>
      </c>
      <c r="G11" s="86">
        <v>0.8405600722673796</v>
      </c>
      <c r="H11" s="100"/>
      <c r="I11" s="100"/>
      <c r="J11" s="100"/>
      <c r="K11" s="100"/>
      <c r="L11" s="95"/>
      <c r="M11" s="95"/>
      <c r="N11" s="95"/>
    </row>
    <row r="12" spans="1:12" s="25" customFormat="1" ht="15">
      <c r="A12" s="31"/>
      <c r="B12" s="44"/>
      <c r="C12" s="83"/>
      <c r="D12" s="98"/>
      <c r="E12" s="90"/>
      <c r="F12" s="90"/>
      <c r="G12" s="21"/>
      <c r="I12" s="26"/>
      <c r="J12" s="26"/>
      <c r="K12" s="47"/>
      <c r="L12" s="100"/>
    </row>
    <row r="13" spans="1:19" s="25" customFormat="1" ht="15">
      <c r="A13" s="127" t="s">
        <v>26</v>
      </c>
      <c r="B13" s="44"/>
      <c r="C13" s="44"/>
      <c r="D13" s="44"/>
      <c r="E13" s="44"/>
      <c r="F13" s="44"/>
      <c r="G13" s="21"/>
      <c r="I13" s="26"/>
      <c r="J13" s="26"/>
      <c r="L13" s="101"/>
      <c r="M13" s="101"/>
      <c r="N13" s="101"/>
      <c r="O13" s="101"/>
      <c r="P13" s="101"/>
      <c r="Q13" s="101"/>
      <c r="R13" s="101"/>
      <c r="S13" s="101"/>
    </row>
    <row r="14" spans="1:10" s="25" customFormat="1" ht="15">
      <c r="A14" s="131" t="s">
        <v>27</v>
      </c>
      <c r="B14" s="44"/>
      <c r="C14" s="44"/>
      <c r="D14" s="44"/>
      <c r="E14" s="44"/>
      <c r="F14" s="44"/>
      <c r="G14" s="21"/>
      <c r="I14" s="26"/>
      <c r="J14" s="26"/>
    </row>
    <row r="15" spans="1:10" s="25" customFormat="1" ht="33.75">
      <c r="A15" s="53"/>
      <c r="B15" s="56" t="s">
        <v>8</v>
      </c>
      <c r="C15" s="55">
        <v>39845</v>
      </c>
      <c r="D15" s="55">
        <v>39873</v>
      </c>
      <c r="E15" s="55">
        <v>40179</v>
      </c>
      <c r="F15" s="55">
        <v>40210</v>
      </c>
      <c r="G15" s="55">
        <v>40238</v>
      </c>
      <c r="H15" s="132" t="s">
        <v>28</v>
      </c>
      <c r="I15" s="132" t="s">
        <v>29</v>
      </c>
      <c r="J15" s="39"/>
    </row>
    <row r="16" spans="1:10" s="25" customFormat="1" ht="15">
      <c r="A16" s="128" t="s">
        <v>22</v>
      </c>
      <c r="B16" s="73">
        <v>30803.2785</v>
      </c>
      <c r="C16" s="73">
        <v>27610.7542</v>
      </c>
      <c r="D16" s="73">
        <v>25767.7918</v>
      </c>
      <c r="E16" s="73">
        <v>35738.69414187</v>
      </c>
      <c r="F16" s="73">
        <v>32951.1705</v>
      </c>
      <c r="G16" s="73">
        <v>33413.5482</v>
      </c>
      <c r="H16" s="115">
        <f>G16-F16</f>
        <v>462.3776999999973</v>
      </c>
      <c r="I16" s="115">
        <f>G16-E16</f>
        <v>-2325.1459418700033</v>
      </c>
      <c r="J16" s="28"/>
    </row>
    <row r="17" spans="1:10" s="25" customFormat="1" ht="15">
      <c r="A17" s="128" t="s">
        <v>23</v>
      </c>
      <c r="B17" s="73">
        <v>35150.7861</v>
      </c>
      <c r="C17" s="73">
        <v>31370.282400000004</v>
      </c>
      <c r="D17" s="73">
        <v>30084.8272</v>
      </c>
      <c r="E17" s="73">
        <v>41587.68984222</v>
      </c>
      <c r="F17" s="73">
        <v>40855.5352</v>
      </c>
      <c r="G17" s="73">
        <v>39560.1541</v>
      </c>
      <c r="H17" s="115">
        <f>G17-F17</f>
        <v>-1295.3810999999987</v>
      </c>
      <c r="I17" s="115">
        <f>G17-E17</f>
        <v>-2027.5357422200032</v>
      </c>
      <c r="J17" s="28"/>
    </row>
    <row r="18" spans="1:10" s="25" customFormat="1" ht="15">
      <c r="A18" s="128" t="s">
        <v>24</v>
      </c>
      <c r="B18" s="73">
        <v>48453.18036</v>
      </c>
      <c r="C18" s="73">
        <v>43622.79596044</v>
      </c>
      <c r="D18" s="73">
        <v>41473.40363502</v>
      </c>
      <c r="E18" s="73">
        <v>58347.24441854001</v>
      </c>
      <c r="F18" s="73">
        <v>55019.88393351</v>
      </c>
      <c r="G18" s="73">
        <v>53991.16417696</v>
      </c>
      <c r="H18" s="115">
        <f>G16-F18</f>
        <v>-21606.33573351</v>
      </c>
      <c r="I18" s="115">
        <f>G16-E18</f>
        <v>-24933.69621854001</v>
      </c>
      <c r="J18" s="28"/>
    </row>
    <row r="19" spans="1:10" s="25" customFormat="1" ht="22.5">
      <c r="A19" s="130" t="s">
        <v>25</v>
      </c>
      <c r="B19" s="121">
        <v>24.537956781735687</v>
      </c>
      <c r="C19" s="121">
        <v>24.481831067245206</v>
      </c>
      <c r="D19" s="121">
        <v>24.45429549300214</v>
      </c>
      <c r="E19" s="121">
        <v>24.190570625236205</v>
      </c>
      <c r="F19" s="121">
        <v>24.359359905141</v>
      </c>
      <c r="G19" s="121">
        <v>24.627554480771938</v>
      </c>
      <c r="H19" s="122"/>
      <c r="I19" s="122"/>
      <c r="J19" s="27"/>
    </row>
    <row r="21" spans="1:6" s="35" customFormat="1" ht="12.75">
      <c r="A21" s="133" t="s">
        <v>31</v>
      </c>
      <c r="B21" s="37"/>
      <c r="C21" s="38"/>
      <c r="D21" s="38"/>
      <c r="E21" s="42"/>
      <c r="F21" s="43"/>
    </row>
    <row r="22" spans="1:6" s="35" customFormat="1" ht="12.75">
      <c r="A22" s="134" t="s">
        <v>32</v>
      </c>
      <c r="B22" s="37"/>
      <c r="C22" s="38"/>
      <c r="D22" s="38"/>
      <c r="E22" s="42"/>
      <c r="F22" s="43"/>
    </row>
    <row r="23" spans="1:10" s="35" customFormat="1" ht="33.75">
      <c r="A23" s="53"/>
      <c r="B23" s="56" t="s">
        <v>8</v>
      </c>
      <c r="C23" s="55">
        <v>39845</v>
      </c>
      <c r="D23" s="55">
        <v>39873</v>
      </c>
      <c r="E23" s="55">
        <v>40179</v>
      </c>
      <c r="F23" s="55">
        <v>40210</v>
      </c>
      <c r="G23" s="55">
        <v>40238</v>
      </c>
      <c r="H23" s="132" t="s">
        <v>28</v>
      </c>
      <c r="I23" s="132" t="s">
        <v>29</v>
      </c>
      <c r="J23" s="39"/>
    </row>
    <row r="24" spans="1:10" s="36" customFormat="1" ht="12.75">
      <c r="A24" s="128" t="s">
        <v>33</v>
      </c>
      <c r="B24" s="120">
        <v>1224.62</v>
      </c>
      <c r="C24" s="120">
        <v>1086.53</v>
      </c>
      <c r="D24" s="120">
        <v>1033.15</v>
      </c>
      <c r="E24" s="120">
        <v>1588.18</v>
      </c>
      <c r="F24" s="120">
        <v>1574.59</v>
      </c>
      <c r="G24" s="120">
        <v>1561.20322039</v>
      </c>
      <c r="H24" s="115">
        <f>G24-F24</f>
        <v>-13.386779609999849</v>
      </c>
      <c r="I24" s="115">
        <f>G24-E24</f>
        <v>-26.976779609999994</v>
      </c>
      <c r="J24" s="77"/>
    </row>
    <row r="26" spans="1:2" s="2" customFormat="1" ht="12.75">
      <c r="A26" s="127" t="s">
        <v>34</v>
      </c>
      <c r="B26" s="1"/>
    </row>
    <row r="27" spans="2:3" s="2" customFormat="1" ht="15">
      <c r="B27" s="19"/>
      <c r="C27" s="19"/>
    </row>
    <row r="28" spans="1:10" s="2" customFormat="1" ht="33.75">
      <c r="A28" s="58"/>
      <c r="B28" s="56" t="s">
        <v>8</v>
      </c>
      <c r="C28" s="55">
        <v>39845</v>
      </c>
      <c r="D28" s="55">
        <v>39873</v>
      </c>
      <c r="E28" s="55">
        <v>40179</v>
      </c>
      <c r="F28" s="55">
        <v>40210</v>
      </c>
      <c r="G28" s="55">
        <v>40238</v>
      </c>
      <c r="H28" s="132" t="s">
        <v>28</v>
      </c>
      <c r="I28" s="132" t="s">
        <v>29</v>
      </c>
      <c r="J28" s="39"/>
    </row>
    <row r="29" spans="1:18" s="2" customFormat="1" ht="33.75">
      <c r="A29" s="135" t="s">
        <v>35</v>
      </c>
      <c r="B29" s="4">
        <v>39.4181</v>
      </c>
      <c r="C29" s="4">
        <v>40.3376</v>
      </c>
      <c r="D29" s="4">
        <v>41.162</v>
      </c>
      <c r="E29" s="4">
        <v>44.09169253365973</v>
      </c>
      <c r="F29" s="4">
        <v>44.28</v>
      </c>
      <c r="G29" s="4">
        <v>44.6522</v>
      </c>
      <c r="H29" s="123">
        <f>G29/F29-1</f>
        <v>0.008405600722673823</v>
      </c>
      <c r="I29" s="123">
        <f>G29/E29-1</f>
        <v>0.012712314591062146</v>
      </c>
      <c r="J29" s="15"/>
      <c r="K29" s="3"/>
      <c r="L29" s="45"/>
      <c r="M29" s="9"/>
      <c r="N29" s="9"/>
      <c r="O29" s="9"/>
      <c r="P29" s="9"/>
      <c r="Q29" s="9"/>
      <c r="R29" s="9"/>
    </row>
    <row r="30" spans="1:18" s="2" customFormat="1" ht="33.75">
      <c r="A30" s="135" t="s">
        <v>36</v>
      </c>
      <c r="B30" s="4">
        <v>39.5934</v>
      </c>
      <c r="C30" s="4">
        <v>40.35</v>
      </c>
      <c r="D30" s="4">
        <v>41.1976</v>
      </c>
      <c r="E30" s="4">
        <v>44.0742</v>
      </c>
      <c r="F30" s="4">
        <v>44.28</v>
      </c>
      <c r="G30" s="4">
        <v>44.6934</v>
      </c>
      <c r="H30" s="123">
        <f>G30/F30-1</f>
        <v>0.009336043360433477</v>
      </c>
      <c r="I30" s="123">
        <f>G30/E30-1</f>
        <v>0.014049035490150796</v>
      </c>
      <c r="J30" s="15"/>
      <c r="K30" s="3"/>
      <c r="L30" s="45"/>
      <c r="M30" s="9"/>
      <c r="N30" s="9"/>
      <c r="O30" s="9"/>
      <c r="P30" s="9"/>
      <c r="Q30" s="9"/>
      <c r="R30" s="9"/>
    </row>
    <row r="31" spans="1:18" s="2" customFormat="1" ht="33.75">
      <c r="A31" s="135" t="s">
        <v>37</v>
      </c>
      <c r="B31" s="4">
        <v>1.3988</v>
      </c>
      <c r="C31" s="4">
        <v>1.278</v>
      </c>
      <c r="D31" s="4">
        <v>1.2668</v>
      </c>
      <c r="E31" s="4">
        <v>1.4316</v>
      </c>
      <c r="F31" s="4">
        <v>1.3927</v>
      </c>
      <c r="G31" s="4">
        <v>1.3557</v>
      </c>
      <c r="H31" s="123">
        <f>G31/F31-1</f>
        <v>-0.02656709987793504</v>
      </c>
      <c r="I31" s="123">
        <f>G31/E31-1</f>
        <v>-0.05301760268231359</v>
      </c>
      <c r="J31" s="15"/>
      <c r="K31" s="3"/>
      <c r="L31" s="9"/>
      <c r="M31" s="9"/>
      <c r="N31" s="9"/>
      <c r="O31" s="9"/>
      <c r="P31" s="9"/>
      <c r="Q31" s="9"/>
      <c r="R31" s="9"/>
    </row>
    <row r="32" spans="1:18" s="2" customFormat="1" ht="33.75">
      <c r="A32" s="135" t="s">
        <v>38</v>
      </c>
      <c r="B32" s="4"/>
      <c r="C32" s="4"/>
      <c r="D32" s="4"/>
      <c r="E32" s="4"/>
      <c r="F32" s="4"/>
      <c r="G32" s="4"/>
      <c r="H32" s="123"/>
      <c r="I32" s="123"/>
      <c r="J32" s="15"/>
      <c r="K32" s="3"/>
      <c r="L32" s="9"/>
      <c r="M32" s="9"/>
      <c r="N32" s="9"/>
      <c r="O32" s="9"/>
      <c r="P32" s="9"/>
      <c r="Q32" s="9"/>
      <c r="R32" s="9"/>
    </row>
    <row r="33" spans="1:18" s="2" customFormat="1" ht="22.5">
      <c r="A33" s="136" t="s">
        <v>39</v>
      </c>
      <c r="B33" s="4">
        <v>39.7217</v>
      </c>
      <c r="C33" s="4">
        <v>40.441518630387776</v>
      </c>
      <c r="D33" s="4">
        <v>41.16549660672114</v>
      </c>
      <c r="E33" s="4">
        <v>44.2341</v>
      </c>
      <c r="F33" s="4">
        <v>44.30860242781413</v>
      </c>
      <c r="G33" s="4">
        <v>44.649834451652175</v>
      </c>
      <c r="H33" s="123">
        <f>G33/F33-1</f>
        <v>0.00770125901384433</v>
      </c>
      <c r="I33" s="123">
        <f>G33/E33-1</f>
        <v>0.009398505941166979</v>
      </c>
      <c r="J33" s="15"/>
      <c r="K33" s="11"/>
      <c r="L33" s="45"/>
      <c r="M33" s="9"/>
      <c r="N33" s="9"/>
      <c r="O33" s="9"/>
      <c r="P33" s="9"/>
      <c r="Q33" s="9"/>
      <c r="R33" s="9"/>
    </row>
    <row r="34" spans="1:18" s="2" customFormat="1" ht="11.25">
      <c r="A34" s="136" t="s">
        <v>5</v>
      </c>
      <c r="B34" s="4">
        <v>55.2291</v>
      </c>
      <c r="C34" s="4">
        <v>52.819842548251344</v>
      </c>
      <c r="D34" s="4">
        <v>52.53605993498578</v>
      </c>
      <c r="E34" s="4">
        <v>63.9915</v>
      </c>
      <c r="F34" s="4">
        <v>61.716399018388564</v>
      </c>
      <c r="G34" s="4">
        <v>60.54815811564861</v>
      </c>
      <c r="H34" s="123">
        <f>G34/F34-1</f>
        <v>-0.018929181243900417</v>
      </c>
      <c r="I34" s="123">
        <f>G34/E34-1</f>
        <v>-0.053809363499080165</v>
      </c>
      <c r="J34" s="15"/>
      <c r="L34" s="45"/>
      <c r="M34" s="9"/>
      <c r="N34" s="9"/>
      <c r="O34" s="9"/>
      <c r="P34" s="9"/>
      <c r="Q34" s="9"/>
      <c r="R34" s="9"/>
    </row>
    <row r="35" spans="1:18" s="2" customFormat="1" ht="11.25">
      <c r="A35" s="136" t="s">
        <v>6</v>
      </c>
      <c r="B35" s="4">
        <v>1.2903</v>
      </c>
      <c r="C35" s="4">
        <v>1.1468805705443406</v>
      </c>
      <c r="D35" s="4">
        <v>1.1572698492890487</v>
      </c>
      <c r="E35" s="4">
        <v>1.4394</v>
      </c>
      <c r="F35" s="4">
        <v>1.4599626914808443</v>
      </c>
      <c r="G35" s="4">
        <v>1.4910056325264587</v>
      </c>
      <c r="H35" s="123">
        <f>G35/F35-1</f>
        <v>0.021262831733136478</v>
      </c>
      <c r="I35" s="123">
        <f>G35/E35-1</f>
        <v>0.035852183219715617</v>
      </c>
      <c r="J35" s="15"/>
      <c r="L35" s="45"/>
      <c r="M35" s="9"/>
      <c r="N35" s="9"/>
      <c r="O35" s="9"/>
      <c r="P35" s="9"/>
      <c r="Q35" s="9"/>
      <c r="R35" s="9"/>
    </row>
    <row r="36" spans="1:18" s="2" customFormat="1" ht="11.25">
      <c r="A36" s="136" t="s">
        <v>40</v>
      </c>
      <c r="B36" s="4">
        <v>0.324657923963241</v>
      </c>
      <c r="C36" s="4">
        <v>0.32975954779110883</v>
      </c>
      <c r="D36" s="4">
        <v>0.27372469102458546</v>
      </c>
      <c r="E36" s="4">
        <v>0.2954</v>
      </c>
      <c r="F36" s="4">
        <v>0.29848167565487715</v>
      </c>
      <c r="G36" s="4">
        <v>0.303083209565806</v>
      </c>
      <c r="H36" s="123">
        <f>G36/F36-1</f>
        <v>0.015416470377395575</v>
      </c>
      <c r="I36" s="123">
        <f>G36/E36-1</f>
        <v>0.02600951105553828</v>
      </c>
      <c r="J36" s="15"/>
      <c r="L36" s="45"/>
      <c r="M36" s="10"/>
      <c r="N36" s="10"/>
      <c r="O36" s="10"/>
      <c r="P36" s="10"/>
      <c r="Q36" s="10"/>
      <c r="R36" s="10"/>
    </row>
  </sheetData>
  <sheetProtection/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A29" sqref="A29:A52"/>
    </sheetView>
  </sheetViews>
  <sheetFormatPr defaultColWidth="9.00390625" defaultRowHeight="12.75"/>
  <cols>
    <col min="1" max="1" width="23.00390625" style="2" customWidth="1"/>
    <col min="2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2.75">
      <c r="A1" s="127" t="s">
        <v>41</v>
      </c>
      <c r="B1" s="1"/>
    </row>
    <row r="2" spans="1:7" s="7" customFormat="1" ht="12.75">
      <c r="A2" s="137" t="s">
        <v>3</v>
      </c>
      <c r="B2" s="6"/>
      <c r="C2" s="8"/>
      <c r="D2" s="8"/>
      <c r="E2" s="8"/>
      <c r="F2" s="8"/>
      <c r="G2" s="8"/>
    </row>
    <row r="3" spans="1:11" ht="33.75">
      <c r="A3" s="54"/>
      <c r="B3" s="129" t="s">
        <v>21</v>
      </c>
      <c r="C3" s="52" t="s">
        <v>10</v>
      </c>
      <c r="D3" s="52" t="s">
        <v>11</v>
      </c>
      <c r="E3" s="52">
        <v>40179</v>
      </c>
      <c r="F3" s="52">
        <v>40210</v>
      </c>
      <c r="G3" s="132" t="s">
        <v>28</v>
      </c>
      <c r="H3" s="132" t="s">
        <v>30</v>
      </c>
      <c r="J3" s="81"/>
      <c r="K3" s="81"/>
    </row>
    <row r="4" spans="1:9" ht="25.5">
      <c r="A4" s="138" t="s">
        <v>42</v>
      </c>
      <c r="B4" s="75">
        <f>B6+B7</f>
        <v>288.75</v>
      </c>
      <c r="C4" s="75">
        <f>C6+C7</f>
        <v>127.8</v>
      </c>
      <c r="D4" s="75">
        <f>D6+D7</f>
        <v>36.05</v>
      </c>
      <c r="E4" s="75">
        <f>E6+E7</f>
        <v>13.7</v>
      </c>
      <c r="F4" s="75">
        <f>F6+F7</f>
        <v>22.35</v>
      </c>
      <c r="G4" s="76">
        <f>F4-E4</f>
        <v>8.650000000000002</v>
      </c>
      <c r="H4" s="76">
        <f>D4-C4</f>
        <v>-91.75</v>
      </c>
      <c r="I4" s="80"/>
    </row>
    <row r="5" spans="1:10" ht="12.75">
      <c r="A5" s="139" t="s">
        <v>43</v>
      </c>
      <c r="B5" s="72">
        <f>B6-B7</f>
        <v>-155.14999999999998</v>
      </c>
      <c r="C5" s="72">
        <f>C6-C7</f>
        <v>-118.89999999999999</v>
      </c>
      <c r="D5" s="72">
        <f>D6-D7</f>
        <v>-32.45</v>
      </c>
      <c r="E5" s="72">
        <f>E6-E7</f>
        <v>-13.7</v>
      </c>
      <c r="F5" s="72">
        <f>F6-F7</f>
        <v>-18.75</v>
      </c>
      <c r="G5" s="115">
        <f>F5-E5</f>
        <v>-5.050000000000001</v>
      </c>
      <c r="H5" s="115">
        <f>D5-C5</f>
        <v>86.44999999999999</v>
      </c>
      <c r="I5" s="80"/>
      <c r="J5" s="9"/>
    </row>
    <row r="6" spans="1:10" ht="12.75">
      <c r="A6" s="140" t="s">
        <v>44</v>
      </c>
      <c r="B6" s="73">
        <v>66.8</v>
      </c>
      <c r="C6" s="73">
        <v>4.45</v>
      </c>
      <c r="D6" s="73">
        <v>1.8</v>
      </c>
      <c r="E6" s="73">
        <v>0</v>
      </c>
      <c r="F6" s="73">
        <v>1.8</v>
      </c>
      <c r="G6" s="115">
        <f>F6-E6</f>
        <v>1.8</v>
      </c>
      <c r="H6" s="115">
        <f>D6-C6</f>
        <v>-2.6500000000000004</v>
      </c>
      <c r="I6" s="80"/>
      <c r="J6" s="82"/>
    </row>
    <row r="7" spans="1:10" ht="12.75">
      <c r="A7" s="140" t="s">
        <v>45</v>
      </c>
      <c r="B7" s="73">
        <v>221.95</v>
      </c>
      <c r="C7" s="73">
        <v>123.35</v>
      </c>
      <c r="D7" s="73">
        <v>34.25</v>
      </c>
      <c r="E7" s="73">
        <v>13.7</v>
      </c>
      <c r="F7" s="73">
        <v>20.55</v>
      </c>
      <c r="G7" s="115">
        <f>F7-E7</f>
        <v>6.850000000000001</v>
      </c>
      <c r="H7" s="115">
        <f>D7-C7</f>
        <v>-89.1</v>
      </c>
      <c r="I7" s="80"/>
      <c r="J7" s="82"/>
    </row>
    <row r="8" spans="1:10" ht="12.75">
      <c r="A8" s="139" t="s">
        <v>46</v>
      </c>
      <c r="B8" s="73" t="s">
        <v>0</v>
      </c>
      <c r="C8" s="73" t="s">
        <v>0</v>
      </c>
      <c r="D8" s="75" t="s">
        <v>0</v>
      </c>
      <c r="E8" s="75" t="s">
        <v>0</v>
      </c>
      <c r="F8" s="75" t="s">
        <v>0</v>
      </c>
      <c r="G8" s="74" t="s">
        <v>0</v>
      </c>
      <c r="H8" s="74" t="s">
        <v>0</v>
      </c>
      <c r="I8" s="80"/>
      <c r="J8" s="78"/>
    </row>
    <row r="10" spans="1:2" ht="12.75">
      <c r="A10" s="141" t="s">
        <v>47</v>
      </c>
      <c r="B10" s="1"/>
    </row>
    <row r="11" spans="1:7" s="7" customFormat="1" ht="12.75">
      <c r="A11" s="137" t="s">
        <v>48</v>
      </c>
      <c r="B11" s="6"/>
      <c r="C11" s="8"/>
      <c r="D11" s="8"/>
      <c r="E11" s="8"/>
      <c r="F11" s="8"/>
      <c r="G11" s="8"/>
    </row>
    <row r="12" spans="1:8" ht="33.75">
      <c r="A12" s="54"/>
      <c r="B12" s="129" t="s">
        <v>21</v>
      </c>
      <c r="C12" s="52" t="s">
        <v>10</v>
      </c>
      <c r="D12" s="52" t="s">
        <v>11</v>
      </c>
      <c r="E12" s="52">
        <v>40179</v>
      </c>
      <c r="F12" s="52">
        <v>40210</v>
      </c>
      <c r="G12" s="132" t="s">
        <v>28</v>
      </c>
      <c r="H12" s="132" t="s">
        <v>30</v>
      </c>
    </row>
    <row r="13" spans="1:9" ht="22.5">
      <c r="A13" s="142" t="s">
        <v>49</v>
      </c>
      <c r="B13" s="75">
        <f>+B14+B17</f>
        <v>1192.64361</v>
      </c>
      <c r="C13" s="75">
        <f>+C14</f>
        <v>556.81236</v>
      </c>
      <c r="D13" s="75">
        <f>+D17</f>
        <v>200</v>
      </c>
      <c r="E13" s="75">
        <v>200</v>
      </c>
      <c r="F13" s="75" t="s">
        <v>0</v>
      </c>
      <c r="G13" s="76">
        <f>-E13</f>
        <v>-200</v>
      </c>
      <c r="H13" s="76">
        <f>D13-C13</f>
        <v>-356.81236</v>
      </c>
      <c r="I13" s="76"/>
    </row>
    <row r="14" spans="1:10" ht="11.25">
      <c r="A14" s="143" t="s">
        <v>50</v>
      </c>
      <c r="B14" s="72">
        <f>SUM(B15:B16)</f>
        <v>556.81236</v>
      </c>
      <c r="C14" s="72">
        <f>SUM(C15:C16)</f>
        <v>556.81236</v>
      </c>
      <c r="D14" s="73" t="s">
        <v>0</v>
      </c>
      <c r="E14" s="118" t="s">
        <v>0</v>
      </c>
      <c r="F14" s="118" t="s">
        <v>0</v>
      </c>
      <c r="G14" s="115" t="s">
        <v>0</v>
      </c>
      <c r="H14" s="115">
        <f>-C14</f>
        <v>-556.81236</v>
      </c>
      <c r="I14" s="74"/>
      <c r="J14" s="9"/>
    </row>
    <row r="15" spans="1:10" ht="11.25">
      <c r="A15" s="144" t="s">
        <v>44</v>
      </c>
      <c r="B15" s="75" t="s">
        <v>0</v>
      </c>
      <c r="C15" s="75" t="s">
        <v>0</v>
      </c>
      <c r="D15" s="75" t="s">
        <v>0</v>
      </c>
      <c r="E15" s="75" t="s">
        <v>0</v>
      </c>
      <c r="F15" s="75" t="s">
        <v>0</v>
      </c>
      <c r="G15" s="115" t="s">
        <v>0</v>
      </c>
      <c r="H15" s="115" t="s">
        <v>0</v>
      </c>
      <c r="I15" s="74"/>
      <c r="J15" s="9"/>
    </row>
    <row r="16" spans="1:10" ht="11.25">
      <c r="A16" s="144" t="s">
        <v>45</v>
      </c>
      <c r="B16" s="73">
        <v>556.81236</v>
      </c>
      <c r="C16" s="73">
        <v>556.81236</v>
      </c>
      <c r="D16" s="73" t="s">
        <v>0</v>
      </c>
      <c r="E16" s="75" t="s">
        <v>0</v>
      </c>
      <c r="F16" s="75" t="s">
        <v>0</v>
      </c>
      <c r="G16" s="115" t="s">
        <v>0</v>
      </c>
      <c r="H16" s="115">
        <f>-C16</f>
        <v>-556.81236</v>
      </c>
      <c r="I16" s="74"/>
      <c r="J16" s="9"/>
    </row>
    <row r="17" spans="1:10" ht="11.25">
      <c r="A17" s="143" t="s">
        <v>51</v>
      </c>
      <c r="B17" s="73">
        <v>635.83125</v>
      </c>
      <c r="C17" s="73" t="s">
        <v>0</v>
      </c>
      <c r="D17" s="73">
        <v>200</v>
      </c>
      <c r="E17" s="118">
        <v>200</v>
      </c>
      <c r="F17" s="75" t="s">
        <v>0</v>
      </c>
      <c r="G17" s="115">
        <f>-E17</f>
        <v>-200</v>
      </c>
      <c r="H17" s="115">
        <f>D17</f>
        <v>200</v>
      </c>
      <c r="I17" s="74"/>
      <c r="J17" s="11"/>
    </row>
    <row r="18" spans="1:10" ht="11.25">
      <c r="A18" s="143" t="s">
        <v>52</v>
      </c>
      <c r="B18" s="75" t="s">
        <v>0</v>
      </c>
      <c r="C18" s="75" t="s">
        <v>0</v>
      </c>
      <c r="D18" s="75" t="s">
        <v>0</v>
      </c>
      <c r="E18" s="75" t="s">
        <v>0</v>
      </c>
      <c r="F18" s="75" t="s">
        <v>0</v>
      </c>
      <c r="G18" s="75" t="s">
        <v>0</v>
      </c>
      <c r="H18" s="75" t="s">
        <v>0</v>
      </c>
      <c r="I18" s="74"/>
      <c r="J18" s="11"/>
    </row>
    <row r="19" spans="1:10" ht="22.5">
      <c r="A19" s="142" t="s">
        <v>53</v>
      </c>
      <c r="B19" s="32"/>
      <c r="C19" s="32"/>
      <c r="D19" s="32"/>
      <c r="E19" s="32"/>
      <c r="F19" s="32"/>
      <c r="G19" s="76">
        <f>F19-E19</f>
        <v>0</v>
      </c>
      <c r="H19" s="76">
        <f>D19-C19</f>
        <v>0</v>
      </c>
      <c r="I19" s="33"/>
      <c r="J19" s="11"/>
    </row>
    <row r="20" spans="1:10" ht="22.5">
      <c r="A20" s="143" t="s">
        <v>54</v>
      </c>
      <c r="B20" s="32">
        <v>0.9</v>
      </c>
      <c r="C20" s="32">
        <v>13.59</v>
      </c>
      <c r="D20" s="32">
        <v>1</v>
      </c>
      <c r="E20" s="32">
        <v>1.02</v>
      </c>
      <c r="F20" s="32">
        <v>1</v>
      </c>
      <c r="G20" s="115">
        <f>F20-E20</f>
        <v>-0.020000000000000018</v>
      </c>
      <c r="H20" s="115">
        <f>D20-C20</f>
        <v>-12.59</v>
      </c>
      <c r="I20" s="33"/>
      <c r="J20" s="11"/>
    </row>
    <row r="21" spans="1:10" ht="11.25">
      <c r="A21" s="143" t="s">
        <v>55</v>
      </c>
      <c r="B21" s="32" t="s">
        <v>0</v>
      </c>
      <c r="C21" s="32" t="s">
        <v>0</v>
      </c>
      <c r="D21" s="32" t="s">
        <v>0</v>
      </c>
      <c r="E21" s="32" t="s">
        <v>0</v>
      </c>
      <c r="F21" s="32" t="s">
        <v>0</v>
      </c>
      <c r="G21" s="32" t="s">
        <v>0</v>
      </c>
      <c r="H21" s="32" t="s">
        <v>0</v>
      </c>
      <c r="I21" s="33"/>
      <c r="J21" s="11"/>
    </row>
    <row r="22" spans="1:10" ht="11.25">
      <c r="A22" s="143" t="s">
        <v>56</v>
      </c>
      <c r="B22" s="32">
        <v>13.31</v>
      </c>
      <c r="C22" s="32">
        <v>13.31</v>
      </c>
      <c r="D22" s="30" t="s">
        <v>0</v>
      </c>
      <c r="E22" s="30" t="s">
        <v>0</v>
      </c>
      <c r="F22" s="30" t="s">
        <v>0</v>
      </c>
      <c r="G22" s="30" t="s">
        <v>0</v>
      </c>
      <c r="H22" s="30" t="s">
        <v>0</v>
      </c>
      <c r="I22" s="33"/>
      <c r="J22" s="11"/>
    </row>
    <row r="23" spans="1:10" ht="22.5">
      <c r="A23" s="143" t="s">
        <v>57</v>
      </c>
      <c r="B23" s="32">
        <f>B20*1.2</f>
        <v>1.08</v>
      </c>
      <c r="C23" s="32">
        <f>C20*1.2</f>
        <v>16.308</v>
      </c>
      <c r="D23" s="32">
        <f>D20*1.2</f>
        <v>1.2</v>
      </c>
      <c r="E23" s="32">
        <f>E20*1.2</f>
        <v>1.224</v>
      </c>
      <c r="F23" s="32">
        <f>F20*1.2</f>
        <v>1.2</v>
      </c>
      <c r="G23" s="115">
        <f>F23-E23</f>
        <v>-0.02400000000000002</v>
      </c>
      <c r="H23" s="115">
        <f>D23-C23</f>
        <v>-15.108</v>
      </c>
      <c r="I23" s="33"/>
      <c r="J23" s="11"/>
    </row>
    <row r="24" spans="1:10" ht="11.25">
      <c r="A24" s="143" t="s">
        <v>52</v>
      </c>
      <c r="B24" s="32" t="s">
        <v>0</v>
      </c>
      <c r="C24" s="32" t="s">
        <v>0</v>
      </c>
      <c r="D24" s="32" t="s">
        <v>0</v>
      </c>
      <c r="E24" s="32" t="s">
        <v>0</v>
      </c>
      <c r="F24" s="32" t="s">
        <v>0</v>
      </c>
      <c r="G24" s="32" t="s">
        <v>0</v>
      </c>
      <c r="H24" s="32" t="s">
        <v>0</v>
      </c>
      <c r="J24" s="11"/>
    </row>
    <row r="26" spans="1:2" ht="12.75">
      <c r="A26" s="127" t="s">
        <v>58</v>
      </c>
      <c r="B26" s="1"/>
    </row>
    <row r="27" spans="1:7" s="7" customFormat="1" ht="11.25">
      <c r="A27" s="145" t="s">
        <v>48</v>
      </c>
      <c r="B27" s="6"/>
      <c r="C27" s="8"/>
      <c r="D27" s="8"/>
      <c r="E27" s="8"/>
      <c r="F27" s="8"/>
      <c r="G27" s="8"/>
    </row>
    <row r="28" spans="1:8" ht="33.75">
      <c r="A28" s="54"/>
      <c r="B28" s="129" t="s">
        <v>21</v>
      </c>
      <c r="C28" s="52" t="s">
        <v>10</v>
      </c>
      <c r="D28" s="52" t="s">
        <v>11</v>
      </c>
      <c r="E28" s="52">
        <v>40179</v>
      </c>
      <c r="F28" s="52">
        <v>40210</v>
      </c>
      <c r="G28" s="132" t="s">
        <v>28</v>
      </c>
      <c r="H28" s="132" t="s">
        <v>30</v>
      </c>
    </row>
    <row r="29" spans="1:15" ht="33.75">
      <c r="A29" s="142" t="s">
        <v>59</v>
      </c>
      <c r="B29" s="102">
        <v>24680</v>
      </c>
      <c r="C29" s="102">
        <v>4280</v>
      </c>
      <c r="D29" s="102">
        <v>3360</v>
      </c>
      <c r="E29" s="102">
        <v>1680</v>
      </c>
      <c r="F29" s="102">
        <v>1680</v>
      </c>
      <c r="G29" s="76">
        <f>F29-E29</f>
        <v>0</v>
      </c>
      <c r="H29" s="76">
        <f>D29-C29</f>
        <v>-920</v>
      </c>
      <c r="I29" s="9"/>
      <c r="M29" s="116"/>
      <c r="N29" s="116"/>
      <c r="O29" s="116"/>
    </row>
    <row r="30" spans="1:15" ht="11.25">
      <c r="A30" s="146" t="s">
        <v>60</v>
      </c>
      <c r="B30" s="109">
        <v>6360</v>
      </c>
      <c r="C30" s="109">
        <v>820</v>
      </c>
      <c r="D30" s="109">
        <v>700</v>
      </c>
      <c r="E30" s="109">
        <v>300</v>
      </c>
      <c r="F30" s="109">
        <v>400</v>
      </c>
      <c r="G30" s="115">
        <f aca="true" t="shared" si="0" ref="G30:G50">F30-E30</f>
        <v>100</v>
      </c>
      <c r="H30" s="115">
        <f aca="true" t="shared" si="1" ref="H30:H51">D30-C30</f>
        <v>-120</v>
      </c>
      <c r="I30" s="9"/>
      <c r="M30" s="116"/>
      <c r="N30" s="116"/>
      <c r="O30" s="116"/>
    </row>
    <row r="31" spans="1:15" ht="11.25">
      <c r="A31" s="146" t="s">
        <v>61</v>
      </c>
      <c r="B31" s="109">
        <v>8470</v>
      </c>
      <c r="C31" s="109">
        <v>1470</v>
      </c>
      <c r="D31" s="109">
        <v>820</v>
      </c>
      <c r="E31" s="109">
        <v>420</v>
      </c>
      <c r="F31" s="109">
        <v>400</v>
      </c>
      <c r="G31" s="115">
        <f t="shared" si="0"/>
        <v>-20</v>
      </c>
      <c r="H31" s="115">
        <f t="shared" si="1"/>
        <v>-650</v>
      </c>
      <c r="I31" s="9"/>
      <c r="M31" s="116"/>
      <c r="N31" s="116"/>
      <c r="O31" s="116"/>
    </row>
    <row r="32" spans="1:15" ht="11.25">
      <c r="A32" s="146" t="s">
        <v>62</v>
      </c>
      <c r="B32" s="109">
        <v>9310</v>
      </c>
      <c r="C32" s="109">
        <v>1550</v>
      </c>
      <c r="D32" s="109">
        <v>1840</v>
      </c>
      <c r="E32" s="109">
        <v>960</v>
      </c>
      <c r="F32" s="109">
        <v>880</v>
      </c>
      <c r="G32" s="115">
        <f t="shared" si="0"/>
        <v>-80</v>
      </c>
      <c r="H32" s="115">
        <f t="shared" si="1"/>
        <v>290</v>
      </c>
      <c r="I32" s="9"/>
      <c r="M32" s="116"/>
      <c r="N32" s="116"/>
      <c r="O32" s="116"/>
    </row>
    <row r="33" spans="1:15" ht="11.25">
      <c r="A33" s="146" t="s">
        <v>63</v>
      </c>
      <c r="B33" s="109">
        <v>540</v>
      </c>
      <c r="C33" s="109">
        <v>440</v>
      </c>
      <c r="D33" s="110">
        <v>0</v>
      </c>
      <c r="E33" s="110">
        <v>0</v>
      </c>
      <c r="F33" s="110">
        <v>0</v>
      </c>
      <c r="G33" s="110">
        <v>0</v>
      </c>
      <c r="H33" s="115">
        <f t="shared" si="1"/>
        <v>-440</v>
      </c>
      <c r="I33" s="9"/>
      <c r="M33" s="116"/>
      <c r="N33" s="116"/>
      <c r="O33" s="116"/>
    </row>
    <row r="34" spans="1:15" ht="11.25">
      <c r="A34" s="146" t="s">
        <v>64</v>
      </c>
      <c r="B34" s="110">
        <v>0</v>
      </c>
      <c r="C34" s="110">
        <v>0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9"/>
      <c r="M34" s="116"/>
      <c r="N34" s="116"/>
      <c r="O34" s="116"/>
    </row>
    <row r="35" spans="1:15" ht="33.75">
      <c r="A35" s="142" t="s">
        <v>65</v>
      </c>
      <c r="B35" s="111">
        <v>31666.64</v>
      </c>
      <c r="C35" s="111">
        <v>4381.07</v>
      </c>
      <c r="D35" s="111">
        <v>5051</v>
      </c>
      <c r="E35" s="111">
        <v>1901.6</v>
      </c>
      <c r="F35" s="111">
        <v>3149.4</v>
      </c>
      <c r="G35" s="76">
        <f t="shared" si="0"/>
        <v>1247.8000000000002</v>
      </c>
      <c r="H35" s="76">
        <f t="shared" si="1"/>
        <v>669.9300000000003</v>
      </c>
      <c r="I35" s="9"/>
      <c r="M35" s="116"/>
      <c r="N35" s="116"/>
      <c r="O35" s="116"/>
    </row>
    <row r="36" spans="1:15" ht="11.25">
      <c r="A36" s="146" t="s">
        <v>60</v>
      </c>
      <c r="B36" s="109">
        <v>7049.91</v>
      </c>
      <c r="C36" s="109">
        <v>770.12</v>
      </c>
      <c r="D36" s="109">
        <v>1318.5</v>
      </c>
      <c r="E36" s="109">
        <v>490.5</v>
      </c>
      <c r="F36" s="109">
        <v>828</v>
      </c>
      <c r="G36" s="115">
        <f t="shared" si="0"/>
        <v>337.5</v>
      </c>
      <c r="H36" s="115">
        <f t="shared" si="1"/>
        <v>548.38</v>
      </c>
      <c r="I36" s="9"/>
      <c r="M36" s="116"/>
      <c r="N36" s="116"/>
      <c r="O36" s="116"/>
    </row>
    <row r="37" spans="1:15" ht="11.25">
      <c r="A37" s="146" t="s">
        <v>61</v>
      </c>
      <c r="B37" s="109">
        <v>10324.4</v>
      </c>
      <c r="C37" s="109">
        <v>1415.65</v>
      </c>
      <c r="D37" s="109">
        <v>1410.9</v>
      </c>
      <c r="E37" s="109">
        <v>595</v>
      </c>
      <c r="F37" s="109">
        <v>815.9</v>
      </c>
      <c r="G37" s="115">
        <f t="shared" si="0"/>
        <v>220.89999999999998</v>
      </c>
      <c r="H37" s="115">
        <f t="shared" si="1"/>
        <v>-4.75</v>
      </c>
      <c r="I37" s="9"/>
      <c r="M37" s="116"/>
      <c r="N37" s="116"/>
      <c r="O37" s="116"/>
    </row>
    <row r="38" spans="1:15" ht="11.25">
      <c r="A38" s="146" t="s">
        <v>62</v>
      </c>
      <c r="B38" s="109">
        <v>14051.92</v>
      </c>
      <c r="C38" s="109">
        <v>2019.9</v>
      </c>
      <c r="D38" s="109">
        <v>2321.6</v>
      </c>
      <c r="E38" s="109">
        <v>816.1</v>
      </c>
      <c r="F38" s="109">
        <v>1505.5</v>
      </c>
      <c r="G38" s="115">
        <f t="shared" si="0"/>
        <v>689.4</v>
      </c>
      <c r="H38" s="115">
        <f t="shared" si="1"/>
        <v>301.6999999999998</v>
      </c>
      <c r="I38" s="9"/>
      <c r="M38" s="116"/>
      <c r="N38" s="116"/>
      <c r="O38" s="116"/>
    </row>
    <row r="39" spans="1:15" ht="11.25">
      <c r="A39" s="146" t="s">
        <v>63</v>
      </c>
      <c r="B39" s="109">
        <v>240.41</v>
      </c>
      <c r="C39" s="109">
        <v>175.4</v>
      </c>
      <c r="D39" s="110">
        <v>0</v>
      </c>
      <c r="E39" s="110">
        <v>0</v>
      </c>
      <c r="F39" s="110">
        <v>0</v>
      </c>
      <c r="G39" s="110">
        <v>0</v>
      </c>
      <c r="H39" s="115">
        <f t="shared" si="1"/>
        <v>-175.4</v>
      </c>
      <c r="I39" s="9"/>
      <c r="M39" s="116"/>
      <c r="N39" s="116"/>
      <c r="O39" s="116"/>
    </row>
    <row r="40" spans="1:15" ht="11.25">
      <c r="A40" s="146" t="s">
        <v>64</v>
      </c>
      <c r="B40" s="110">
        <v>0</v>
      </c>
      <c r="C40" s="110">
        <v>0</v>
      </c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9"/>
      <c r="M40" s="116"/>
      <c r="N40" s="116"/>
      <c r="O40" s="116"/>
    </row>
    <row r="41" spans="1:15" ht="22.5">
      <c r="A41" s="142" t="s">
        <v>66</v>
      </c>
      <c r="B41" s="111">
        <v>20671.65</v>
      </c>
      <c r="C41" s="111">
        <v>2718.08</v>
      </c>
      <c r="D41" s="111">
        <v>3134.5</v>
      </c>
      <c r="E41" s="111">
        <v>1460.5</v>
      </c>
      <c r="F41" s="111">
        <v>1674</v>
      </c>
      <c r="G41" s="76">
        <f t="shared" si="0"/>
        <v>213.5</v>
      </c>
      <c r="H41" s="76">
        <f t="shared" si="1"/>
        <v>416.4200000000001</v>
      </c>
      <c r="M41" s="116"/>
      <c r="N41" s="116"/>
      <c r="O41" s="116"/>
    </row>
    <row r="42" spans="1:15" ht="11.25">
      <c r="A42" s="146" t="s">
        <v>60</v>
      </c>
      <c r="B42" s="109">
        <v>4987.56</v>
      </c>
      <c r="C42" s="109">
        <v>570.03</v>
      </c>
      <c r="D42" s="109">
        <v>700</v>
      </c>
      <c r="E42" s="109">
        <v>300</v>
      </c>
      <c r="F42" s="109">
        <v>400</v>
      </c>
      <c r="G42" s="115">
        <f t="shared" si="0"/>
        <v>100</v>
      </c>
      <c r="H42" s="115">
        <f t="shared" si="1"/>
        <v>129.97000000000003</v>
      </c>
      <c r="M42" s="116"/>
      <c r="N42" s="116"/>
      <c r="O42" s="116"/>
    </row>
    <row r="43" spans="1:15" ht="11.25">
      <c r="A43" s="146" t="s">
        <v>61</v>
      </c>
      <c r="B43" s="109">
        <v>7182.04</v>
      </c>
      <c r="C43" s="109">
        <v>972.4</v>
      </c>
      <c r="D43" s="109">
        <v>813.5</v>
      </c>
      <c r="E43" s="109">
        <v>419.5</v>
      </c>
      <c r="F43" s="109">
        <v>394</v>
      </c>
      <c r="G43" s="115">
        <f t="shared" si="0"/>
        <v>-25.5</v>
      </c>
      <c r="H43" s="115">
        <f t="shared" si="1"/>
        <v>-158.89999999999998</v>
      </c>
      <c r="M43" s="116"/>
      <c r="N43" s="116"/>
      <c r="O43" s="116"/>
    </row>
    <row r="44" spans="1:15" ht="11.25">
      <c r="A44" s="146" t="s">
        <v>62</v>
      </c>
      <c r="B44" s="109">
        <v>8346.05</v>
      </c>
      <c r="C44" s="109">
        <v>1038.65</v>
      </c>
      <c r="D44" s="109">
        <v>1621</v>
      </c>
      <c r="E44" s="109">
        <v>741</v>
      </c>
      <c r="F44" s="109">
        <v>880</v>
      </c>
      <c r="G44" s="115">
        <f t="shared" si="0"/>
        <v>139</v>
      </c>
      <c r="H44" s="115">
        <f t="shared" si="1"/>
        <v>582.3499999999999</v>
      </c>
      <c r="M44" s="116"/>
      <c r="N44" s="116"/>
      <c r="O44" s="116"/>
    </row>
    <row r="45" spans="1:15" ht="11.25">
      <c r="A45" s="146" t="s">
        <v>63</v>
      </c>
      <c r="B45" s="109">
        <v>156</v>
      </c>
      <c r="C45" s="109">
        <v>137</v>
      </c>
      <c r="D45" s="110">
        <v>0</v>
      </c>
      <c r="E45" s="110">
        <v>0</v>
      </c>
      <c r="F45" s="110">
        <v>0</v>
      </c>
      <c r="G45" s="110">
        <v>0</v>
      </c>
      <c r="H45" s="115">
        <f t="shared" si="1"/>
        <v>-137</v>
      </c>
      <c r="M45" s="116"/>
      <c r="N45" s="116"/>
      <c r="O45" s="116"/>
    </row>
    <row r="46" spans="1:15" ht="11.25">
      <c r="A46" s="146" t="s">
        <v>64</v>
      </c>
      <c r="B46" s="110">
        <v>0</v>
      </c>
      <c r="C46" s="110">
        <v>0</v>
      </c>
      <c r="D46" s="110">
        <v>0</v>
      </c>
      <c r="E46" s="110">
        <v>0</v>
      </c>
      <c r="F46" s="110">
        <v>0</v>
      </c>
      <c r="G46" s="110">
        <v>0</v>
      </c>
      <c r="H46" s="110">
        <v>0</v>
      </c>
      <c r="M46" s="116"/>
      <c r="N46" s="116"/>
      <c r="O46" s="116"/>
    </row>
    <row r="47" spans="1:15" ht="45">
      <c r="A47" s="142" t="s">
        <v>67</v>
      </c>
      <c r="B47" s="105">
        <v>6.681703711233015</v>
      </c>
      <c r="C47" s="105">
        <v>12.302926934978526</v>
      </c>
      <c r="D47" s="105">
        <v>0.8263017096703518</v>
      </c>
      <c r="E47" s="105">
        <v>0.9061390212443772</v>
      </c>
      <c r="F47" s="105">
        <v>0.7464643980963263</v>
      </c>
      <c r="G47" s="76">
        <f t="shared" si="0"/>
        <v>-0.15967462314805092</v>
      </c>
      <c r="H47" s="76">
        <f t="shared" si="1"/>
        <v>-11.476625225308174</v>
      </c>
      <c r="J47" s="60"/>
      <c r="K47" s="60"/>
      <c r="L47" s="60"/>
      <c r="M47" s="116"/>
      <c r="N47" s="116"/>
      <c r="O47" s="116"/>
    </row>
    <row r="48" spans="1:15" ht="11.25">
      <c r="A48" s="146" t="s">
        <v>60</v>
      </c>
      <c r="B48" s="103">
        <v>4.809094941218612</v>
      </c>
      <c r="C48" s="103">
        <v>8.07711930976957</v>
      </c>
      <c r="D48" s="103">
        <v>0.4706171999610902</v>
      </c>
      <c r="E48" s="103">
        <v>0.5812087429202245</v>
      </c>
      <c r="F48" s="103">
        <v>0.3600256570019558</v>
      </c>
      <c r="G48" s="115">
        <f t="shared" si="0"/>
        <v>-0.22118308591826868</v>
      </c>
      <c r="H48" s="115">
        <f t="shared" si="1"/>
        <v>-7.6065021098084795</v>
      </c>
      <c r="J48" s="60"/>
      <c r="K48" s="60"/>
      <c r="L48" s="60"/>
      <c r="M48" s="116"/>
      <c r="N48" s="116"/>
      <c r="O48" s="116"/>
    </row>
    <row r="49" spans="1:15" ht="11.25">
      <c r="A49" s="146" t="s">
        <v>61</v>
      </c>
      <c r="B49" s="103">
        <v>6.878414161541948</v>
      </c>
      <c r="C49" s="103">
        <v>12.16359273401229</v>
      </c>
      <c r="D49" s="103">
        <v>0.6790567036091041</v>
      </c>
      <c r="E49" s="103">
        <v>0.7930645891930106</v>
      </c>
      <c r="F49" s="103">
        <v>0.5650488180251976</v>
      </c>
      <c r="G49" s="115">
        <f t="shared" si="0"/>
        <v>-0.22801577116781302</v>
      </c>
      <c r="H49" s="115">
        <f t="shared" si="1"/>
        <v>-11.484536030403186</v>
      </c>
      <c r="J49" s="60"/>
      <c r="K49" s="60"/>
      <c r="L49" s="60"/>
      <c r="M49" s="116"/>
      <c r="N49" s="116"/>
      <c r="O49" s="116"/>
    </row>
    <row r="50" spans="1:15" ht="11.25">
      <c r="A50" s="146" t="s">
        <v>62</v>
      </c>
      <c r="B50" s="103">
        <v>7.555535874848766</v>
      </c>
      <c r="C50" s="103">
        <v>13.925992276498096</v>
      </c>
      <c r="D50" s="103">
        <v>1.052523644048125</v>
      </c>
      <c r="E50" s="103">
        <v>1.1017042138797268</v>
      </c>
      <c r="F50" s="103">
        <v>1.0033430742165228</v>
      </c>
      <c r="G50" s="115">
        <f t="shared" si="0"/>
        <v>-0.09836113966320403</v>
      </c>
      <c r="H50" s="115">
        <f t="shared" si="1"/>
        <v>-12.87346863244997</v>
      </c>
      <c r="J50" s="60"/>
      <c r="K50" s="60"/>
      <c r="L50" s="60"/>
      <c r="M50" s="116"/>
      <c r="N50" s="116"/>
      <c r="O50" s="116"/>
    </row>
    <row r="51" spans="1:15" ht="11.25">
      <c r="A51" s="146" t="s">
        <v>63</v>
      </c>
      <c r="B51" s="104">
        <v>18.44012367720777</v>
      </c>
      <c r="C51" s="104">
        <v>18.649557508099683</v>
      </c>
      <c r="D51" s="104">
        <v>0</v>
      </c>
      <c r="E51" s="104">
        <v>0</v>
      </c>
      <c r="F51" s="104">
        <v>0</v>
      </c>
      <c r="G51" s="104">
        <v>0</v>
      </c>
      <c r="H51" s="115">
        <f t="shared" si="1"/>
        <v>-18.649557508099683</v>
      </c>
      <c r="J51" s="60"/>
      <c r="K51" s="60"/>
      <c r="L51" s="60"/>
      <c r="M51" s="116"/>
      <c r="N51" s="116"/>
      <c r="O51" s="116"/>
    </row>
    <row r="52" spans="1:8" ht="11.25">
      <c r="A52" s="146" t="s">
        <v>64</v>
      </c>
      <c r="B52" s="104">
        <v>0</v>
      </c>
      <c r="C52" s="104">
        <v>0</v>
      </c>
      <c r="D52" s="104">
        <v>0</v>
      </c>
      <c r="E52" s="104">
        <v>0</v>
      </c>
      <c r="F52" s="104">
        <v>0</v>
      </c>
      <c r="G52" s="104">
        <v>0</v>
      </c>
      <c r="H52" s="104">
        <v>0</v>
      </c>
    </row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sheetProtection/>
  <printOptions/>
  <pageMargins left="0.75" right="0.25" top="0.63" bottom="0.23" header="0.49" footer="0.2"/>
  <pageSetup fitToHeight="1" fitToWidth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9">
      <selection activeCell="A32" sqref="A32:A58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2.75">
      <c r="A1" s="127" t="s">
        <v>68</v>
      </c>
      <c r="B1" s="1"/>
      <c r="J1"/>
    </row>
    <row r="2" spans="1:7" s="7" customFormat="1" ht="11.25">
      <c r="A2" s="145" t="s">
        <v>48</v>
      </c>
      <c r="B2" s="6"/>
      <c r="C2" s="8"/>
      <c r="D2" s="8"/>
      <c r="E2" s="8"/>
      <c r="F2" s="8"/>
      <c r="G2" s="8"/>
    </row>
    <row r="3" spans="1:9" ht="33.75">
      <c r="A3" s="54"/>
      <c r="B3" s="129" t="s">
        <v>21</v>
      </c>
      <c r="C3" s="52" t="s">
        <v>10</v>
      </c>
      <c r="D3" s="52" t="s">
        <v>11</v>
      </c>
      <c r="E3" s="52">
        <v>40179</v>
      </c>
      <c r="F3" s="52">
        <v>40210</v>
      </c>
      <c r="G3" s="132" t="s">
        <v>28</v>
      </c>
      <c r="H3" s="132" t="s">
        <v>30</v>
      </c>
      <c r="I3"/>
    </row>
    <row r="4" spans="1:15" ht="12.75">
      <c r="A4" s="147" t="s">
        <v>69</v>
      </c>
      <c r="B4" s="112">
        <v>4911.84</v>
      </c>
      <c r="C4" s="112">
        <v>760</v>
      </c>
      <c r="D4" s="112">
        <v>615</v>
      </c>
      <c r="E4" s="112">
        <v>265</v>
      </c>
      <c r="F4" s="112">
        <v>350</v>
      </c>
      <c r="G4" s="76">
        <f>F4-E4</f>
        <v>85</v>
      </c>
      <c r="H4" s="76">
        <f>D4-C4</f>
        <v>-145</v>
      </c>
      <c r="I4"/>
      <c r="J4" s="9"/>
      <c r="M4" s="117"/>
      <c r="N4" s="117"/>
      <c r="O4" s="117"/>
    </row>
    <row r="5" spans="1:15" ht="12.75">
      <c r="A5" s="148" t="s">
        <v>70</v>
      </c>
      <c r="B5" s="108">
        <v>1145</v>
      </c>
      <c r="C5" s="108">
        <v>280</v>
      </c>
      <c r="D5" s="108">
        <v>75</v>
      </c>
      <c r="E5" s="108">
        <v>25</v>
      </c>
      <c r="F5" s="108">
        <v>50</v>
      </c>
      <c r="G5" s="115">
        <f aca="true" t="shared" si="0" ref="G5:G25">F5-E5</f>
        <v>25</v>
      </c>
      <c r="H5" s="115">
        <f aca="true" t="shared" si="1" ref="H5:H25">D5-C5</f>
        <v>-205</v>
      </c>
      <c r="I5"/>
      <c r="J5" s="9"/>
      <c r="M5" s="117"/>
      <c r="N5" s="117"/>
      <c r="O5" s="117"/>
    </row>
    <row r="6" spans="1:15" ht="12.75">
      <c r="A6" s="148" t="s">
        <v>71</v>
      </c>
      <c r="B6" s="108">
        <v>1290</v>
      </c>
      <c r="C6" s="108">
        <v>280</v>
      </c>
      <c r="D6" s="108">
        <v>120</v>
      </c>
      <c r="E6" s="108">
        <v>60</v>
      </c>
      <c r="F6" s="108">
        <v>60</v>
      </c>
      <c r="G6" s="115">
        <f t="shared" si="0"/>
        <v>0</v>
      </c>
      <c r="H6" s="115">
        <f t="shared" si="1"/>
        <v>-160</v>
      </c>
      <c r="I6"/>
      <c r="J6" s="9"/>
      <c r="M6" s="117"/>
      <c r="N6" s="117"/>
      <c r="O6" s="117"/>
    </row>
    <row r="7" spans="1:15" ht="12.75">
      <c r="A7" s="148" t="s">
        <v>72</v>
      </c>
      <c r="B7" s="108">
        <v>2476.84</v>
      </c>
      <c r="C7" s="108">
        <v>200</v>
      </c>
      <c r="D7" s="108">
        <v>420</v>
      </c>
      <c r="E7" s="108">
        <v>180</v>
      </c>
      <c r="F7" s="108">
        <v>240</v>
      </c>
      <c r="G7" s="115">
        <f t="shared" si="0"/>
        <v>60</v>
      </c>
      <c r="H7" s="115">
        <f t="shared" si="1"/>
        <v>220</v>
      </c>
      <c r="I7"/>
      <c r="J7" s="9"/>
      <c r="M7" s="117"/>
      <c r="N7" s="117"/>
      <c r="O7" s="117"/>
    </row>
    <row r="8" spans="1:15" ht="12.75">
      <c r="A8" s="148" t="s">
        <v>73</v>
      </c>
      <c r="B8" s="109">
        <v>0</v>
      </c>
      <c r="C8" s="109">
        <v>0</v>
      </c>
      <c r="D8" s="109">
        <v>0</v>
      </c>
      <c r="E8" s="109">
        <v>0</v>
      </c>
      <c r="F8" s="109">
        <v>0</v>
      </c>
      <c r="G8" s="109">
        <v>0</v>
      </c>
      <c r="H8" s="109">
        <v>0</v>
      </c>
      <c r="I8"/>
      <c r="J8" s="9"/>
      <c r="M8" s="117"/>
      <c r="N8" s="117"/>
      <c r="O8" s="117"/>
    </row>
    <row r="9" spans="1:15" ht="12.75">
      <c r="A9" s="148" t="s">
        <v>74</v>
      </c>
      <c r="B9" s="109">
        <v>0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/>
      <c r="J9" s="9"/>
      <c r="M9" s="117"/>
      <c r="N9" s="117"/>
      <c r="O9" s="117"/>
    </row>
    <row r="10" spans="1:15" ht="12.75">
      <c r="A10" s="147" t="s">
        <v>75</v>
      </c>
      <c r="B10" s="112">
        <v>10576.514</v>
      </c>
      <c r="C10" s="112">
        <v>919.7303</v>
      </c>
      <c r="D10" s="112">
        <v>1714.1533</v>
      </c>
      <c r="E10" s="112">
        <v>747.1225</v>
      </c>
      <c r="F10" s="112">
        <v>967.0308</v>
      </c>
      <c r="G10" s="76">
        <f t="shared" si="0"/>
        <v>219.90830000000005</v>
      </c>
      <c r="H10" s="76">
        <f t="shared" si="1"/>
        <v>794.4229999999999</v>
      </c>
      <c r="I10"/>
      <c r="M10" s="117"/>
      <c r="N10" s="117"/>
      <c r="O10" s="117"/>
    </row>
    <row r="11" spans="1:15" ht="12.75">
      <c r="A11" s="148" t="s">
        <v>70</v>
      </c>
      <c r="B11" s="108">
        <v>3689.0063</v>
      </c>
      <c r="C11" s="108">
        <v>472.04970000000003</v>
      </c>
      <c r="D11" s="108">
        <v>193.6262</v>
      </c>
      <c r="E11" s="108">
        <v>39.15</v>
      </c>
      <c r="F11" s="108">
        <v>154.4762</v>
      </c>
      <c r="G11" s="115">
        <f t="shared" si="0"/>
        <v>115.3262</v>
      </c>
      <c r="H11" s="115">
        <f t="shared" si="1"/>
        <v>-278.4235</v>
      </c>
      <c r="I11"/>
      <c r="J11" s="9"/>
      <c r="M11" s="117"/>
      <c r="N11" s="117"/>
      <c r="O11" s="117"/>
    </row>
    <row r="12" spans="1:15" ht="12.75">
      <c r="A12" s="148" t="s">
        <v>71</v>
      </c>
      <c r="B12" s="108">
        <v>2435.7418</v>
      </c>
      <c r="C12" s="108">
        <v>208.0061</v>
      </c>
      <c r="D12" s="108">
        <v>365.279</v>
      </c>
      <c r="E12" s="108">
        <v>154.357</v>
      </c>
      <c r="F12" s="108">
        <v>210.922</v>
      </c>
      <c r="G12" s="115">
        <f t="shared" si="0"/>
        <v>56.565</v>
      </c>
      <c r="H12" s="115">
        <f t="shared" si="1"/>
        <v>157.2729</v>
      </c>
      <c r="I12"/>
      <c r="J12" s="9"/>
      <c r="M12" s="117"/>
      <c r="N12" s="117"/>
      <c r="O12" s="117"/>
    </row>
    <row r="13" spans="1:15" ht="12.75">
      <c r="A13" s="148" t="s">
        <v>72</v>
      </c>
      <c r="B13" s="108">
        <v>4451.7659</v>
      </c>
      <c r="C13" s="108">
        <v>239.6745</v>
      </c>
      <c r="D13" s="108">
        <v>1155.2481</v>
      </c>
      <c r="E13" s="108">
        <v>553.6155</v>
      </c>
      <c r="F13" s="108">
        <v>601.6326000000001</v>
      </c>
      <c r="G13" s="115">
        <f t="shared" si="0"/>
        <v>48.01710000000014</v>
      </c>
      <c r="H13" s="115">
        <f t="shared" si="1"/>
        <v>915.5736</v>
      </c>
      <c r="I13"/>
      <c r="J13" s="9"/>
      <c r="M13" s="117"/>
      <c r="N13" s="117"/>
      <c r="O13" s="117"/>
    </row>
    <row r="14" spans="1:15" ht="12.75">
      <c r="A14" s="148" t="s">
        <v>73</v>
      </c>
      <c r="B14" s="109">
        <v>0</v>
      </c>
      <c r="C14" s="109">
        <v>0</v>
      </c>
      <c r="D14" s="109">
        <v>0</v>
      </c>
      <c r="E14" s="109">
        <v>0</v>
      </c>
      <c r="F14" s="109">
        <v>0</v>
      </c>
      <c r="G14" s="109">
        <v>0</v>
      </c>
      <c r="H14" s="109">
        <v>0</v>
      </c>
      <c r="I14"/>
      <c r="J14" s="9"/>
      <c r="M14" s="117"/>
      <c r="N14" s="117"/>
      <c r="O14" s="117"/>
    </row>
    <row r="15" spans="1:15" ht="12.75">
      <c r="A15" s="148" t="s">
        <v>74</v>
      </c>
      <c r="B15" s="109">
        <v>0</v>
      </c>
      <c r="C15" s="109">
        <v>0</v>
      </c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/>
      <c r="J15" s="9"/>
      <c r="M15" s="117"/>
      <c r="N15" s="117"/>
      <c r="O15" s="117"/>
    </row>
    <row r="16" spans="1:15" ht="12.75">
      <c r="A16" s="147" t="s">
        <v>76</v>
      </c>
      <c r="B16" s="112">
        <v>4567.7632</v>
      </c>
      <c r="C16" s="112">
        <v>705.9524</v>
      </c>
      <c r="D16" s="112">
        <v>615</v>
      </c>
      <c r="E16" s="112">
        <v>265</v>
      </c>
      <c r="F16" s="112">
        <v>350</v>
      </c>
      <c r="G16" s="76">
        <f t="shared" si="0"/>
        <v>85</v>
      </c>
      <c r="H16" s="76">
        <f t="shared" si="1"/>
        <v>-90.95240000000001</v>
      </c>
      <c r="I16"/>
      <c r="M16" s="117"/>
      <c r="N16" s="117"/>
      <c r="O16" s="117"/>
    </row>
    <row r="17" spans="1:15" ht="12.75">
      <c r="A17" s="148" t="s">
        <v>70</v>
      </c>
      <c r="B17" s="108">
        <v>1224.1028000000001</v>
      </c>
      <c r="C17" s="108">
        <v>331.60280000000006</v>
      </c>
      <c r="D17" s="108">
        <v>75</v>
      </c>
      <c r="E17" s="108">
        <v>25</v>
      </c>
      <c r="F17" s="108">
        <v>50</v>
      </c>
      <c r="G17" s="115">
        <f t="shared" si="0"/>
        <v>25</v>
      </c>
      <c r="H17" s="115">
        <f t="shared" si="1"/>
        <v>-256.60280000000006</v>
      </c>
      <c r="I17"/>
      <c r="M17" s="117"/>
      <c r="N17" s="117"/>
      <c r="O17" s="117"/>
    </row>
    <row r="18" spans="1:15" ht="12.75">
      <c r="A18" s="148" t="s">
        <v>71</v>
      </c>
      <c r="B18" s="108">
        <v>1088.2372</v>
      </c>
      <c r="C18" s="108">
        <v>179.3872</v>
      </c>
      <c r="D18" s="108">
        <v>120</v>
      </c>
      <c r="E18" s="108">
        <v>60</v>
      </c>
      <c r="F18" s="108">
        <v>60</v>
      </c>
      <c r="G18" s="115">
        <f t="shared" si="0"/>
        <v>0</v>
      </c>
      <c r="H18" s="115">
        <f t="shared" si="1"/>
        <v>-59.38720000000001</v>
      </c>
      <c r="I18"/>
      <c r="M18" s="117"/>
      <c r="N18" s="117"/>
      <c r="O18" s="117"/>
    </row>
    <row r="19" spans="1:15" ht="12.75">
      <c r="A19" s="148" t="s">
        <v>72</v>
      </c>
      <c r="B19" s="108">
        <v>2255.4232</v>
      </c>
      <c r="C19" s="108">
        <v>194.9624</v>
      </c>
      <c r="D19" s="108">
        <v>420</v>
      </c>
      <c r="E19" s="108">
        <v>180</v>
      </c>
      <c r="F19" s="108">
        <v>240</v>
      </c>
      <c r="G19" s="115">
        <f t="shared" si="0"/>
        <v>60</v>
      </c>
      <c r="H19" s="115">
        <f t="shared" si="1"/>
        <v>225.0376</v>
      </c>
      <c r="I19"/>
      <c r="M19" s="117"/>
      <c r="N19" s="117"/>
      <c r="O19" s="117"/>
    </row>
    <row r="20" spans="1:15" ht="12.75">
      <c r="A20" s="148" t="s">
        <v>73</v>
      </c>
      <c r="B20" s="109">
        <v>0</v>
      </c>
      <c r="C20" s="109">
        <v>0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/>
      <c r="M20" s="117"/>
      <c r="N20" s="117"/>
      <c r="O20" s="117"/>
    </row>
    <row r="21" spans="1:15" ht="12.75">
      <c r="A21" s="148" t="s">
        <v>74</v>
      </c>
      <c r="B21" s="109">
        <v>0</v>
      </c>
      <c r="C21" s="109">
        <v>0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/>
      <c r="M21" s="117"/>
      <c r="N21" s="117"/>
      <c r="O21" s="117"/>
    </row>
    <row r="22" spans="1:15" ht="22.5">
      <c r="A22" s="147" t="s">
        <v>77</v>
      </c>
      <c r="B22" s="107">
        <v>12.73579300995259</v>
      </c>
      <c r="C22" s="107">
        <v>19.366015766958988</v>
      </c>
      <c r="D22" s="107">
        <v>6.322114028865383</v>
      </c>
      <c r="E22" s="113">
        <v>7.3191506641947885</v>
      </c>
      <c r="F22" s="113">
        <v>5.325077393535977</v>
      </c>
      <c r="G22" s="76">
        <f t="shared" si="0"/>
        <v>-1.9940732706588111</v>
      </c>
      <c r="H22" s="76">
        <f t="shared" si="1"/>
        <v>-13.043901738093606</v>
      </c>
      <c r="I22"/>
      <c r="J22" s="60"/>
      <c r="K22" s="60"/>
      <c r="L22" s="60"/>
      <c r="M22" s="117"/>
      <c r="N22" s="117"/>
      <c r="O22" s="117"/>
    </row>
    <row r="23" spans="1:15" ht="12.75">
      <c r="A23" s="148" t="s">
        <v>70</v>
      </c>
      <c r="B23" s="106">
        <v>10.871534899094486</v>
      </c>
      <c r="C23" s="106">
        <v>19.145342123116666</v>
      </c>
      <c r="D23" s="106">
        <v>1.9088544389802382</v>
      </c>
      <c r="E23" s="106">
        <v>2.4680491575239194</v>
      </c>
      <c r="F23" s="106">
        <v>1.349659720436557</v>
      </c>
      <c r="G23" s="115">
        <f t="shared" si="0"/>
        <v>-1.1183894370873624</v>
      </c>
      <c r="H23" s="115">
        <f t="shared" si="1"/>
        <v>-17.236487684136428</v>
      </c>
      <c r="I23"/>
      <c r="J23" s="60"/>
      <c r="K23" s="60"/>
      <c r="L23" s="60"/>
      <c r="M23" s="117"/>
      <c r="N23" s="117"/>
      <c r="O23" s="117"/>
    </row>
    <row r="24" spans="1:15" ht="12.75">
      <c r="A24" s="148" t="s">
        <v>71</v>
      </c>
      <c r="B24" s="106">
        <v>12.314576235026138</v>
      </c>
      <c r="C24" s="106">
        <v>19.299387935873433</v>
      </c>
      <c r="D24" s="106">
        <v>4.552034068845949</v>
      </c>
      <c r="E24" s="106">
        <v>5.4367295348261875</v>
      </c>
      <c r="F24" s="106">
        <v>3.6673386028657107</v>
      </c>
      <c r="G24" s="115">
        <f t="shared" si="0"/>
        <v>-1.7693909319604768</v>
      </c>
      <c r="H24" s="115">
        <f t="shared" si="1"/>
        <v>-14.747353867027485</v>
      </c>
      <c r="I24"/>
      <c r="J24" s="60"/>
      <c r="K24" s="60"/>
      <c r="L24" s="60"/>
      <c r="M24" s="117"/>
      <c r="N24" s="117"/>
      <c r="O24" s="117"/>
    </row>
    <row r="25" spans="1:15" ht="12.75">
      <c r="A25" s="148" t="s">
        <v>72</v>
      </c>
      <c r="B25" s="106">
        <v>13.63426521104064</v>
      </c>
      <c r="C25" s="106">
        <v>19.786741163965587</v>
      </c>
      <c r="D25" s="106">
        <v>7.594056289282822</v>
      </c>
      <c r="E25" s="106">
        <v>8.620388472133053</v>
      </c>
      <c r="F25" s="106">
        <v>6.567724106432591</v>
      </c>
      <c r="G25" s="115">
        <f t="shared" si="0"/>
        <v>-2.052664365700462</v>
      </c>
      <c r="H25" s="115">
        <f t="shared" si="1"/>
        <v>-12.192684874682765</v>
      </c>
      <c r="I25"/>
      <c r="J25" s="60"/>
      <c r="K25" s="60"/>
      <c r="L25" s="60"/>
      <c r="M25" s="117"/>
      <c r="N25" s="117"/>
      <c r="O25" s="117"/>
    </row>
    <row r="26" spans="1:15" ht="12.75">
      <c r="A26" s="148" t="s">
        <v>73</v>
      </c>
      <c r="B26" s="109">
        <v>0</v>
      </c>
      <c r="C26" s="109">
        <v>0</v>
      </c>
      <c r="D26" s="109">
        <v>0</v>
      </c>
      <c r="E26" s="109">
        <v>0</v>
      </c>
      <c r="F26" s="109">
        <v>0</v>
      </c>
      <c r="G26" s="109">
        <v>0</v>
      </c>
      <c r="H26" s="109">
        <v>0</v>
      </c>
      <c r="I26"/>
      <c r="M26" s="117"/>
      <c r="N26" s="117"/>
      <c r="O26" s="117"/>
    </row>
    <row r="27" spans="1:15" ht="12.75">
      <c r="A27" s="148" t="s">
        <v>74</v>
      </c>
      <c r="B27" s="109">
        <v>0</v>
      </c>
      <c r="C27" s="109">
        <v>0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/>
      <c r="M27" s="117"/>
      <c r="N27" s="117"/>
      <c r="O27" s="117"/>
    </row>
    <row r="29" spans="1:10" ht="12.75">
      <c r="A29" s="127" t="s">
        <v>78</v>
      </c>
      <c r="B29" s="1"/>
      <c r="J29"/>
    </row>
    <row r="30" spans="1:7" s="7" customFormat="1" ht="11.25">
      <c r="A30" s="145" t="s">
        <v>79</v>
      </c>
      <c r="B30" s="6"/>
      <c r="C30" s="8"/>
      <c r="D30" s="8"/>
      <c r="E30" s="8"/>
      <c r="F30" s="8"/>
      <c r="G30" s="8"/>
    </row>
    <row r="31" spans="1:9" ht="33.75">
      <c r="A31" s="54"/>
      <c r="B31" s="129" t="s">
        <v>21</v>
      </c>
      <c r="C31" s="52" t="s">
        <v>10</v>
      </c>
      <c r="D31" s="52" t="s">
        <v>11</v>
      </c>
      <c r="E31" s="52">
        <v>40179</v>
      </c>
      <c r="F31" s="52">
        <v>40210</v>
      </c>
      <c r="G31" s="132" t="s">
        <v>28</v>
      </c>
      <c r="H31" s="132" t="s">
        <v>30</v>
      </c>
      <c r="I31"/>
    </row>
    <row r="32" spans="1:9" ht="12.75">
      <c r="A32" s="147" t="s">
        <v>50</v>
      </c>
      <c r="B32" s="69">
        <v>8.39687546697509</v>
      </c>
      <c r="C32" s="69">
        <v>14.589559700305486</v>
      </c>
      <c r="D32" s="69">
        <v>2.2905927570598514</v>
      </c>
      <c r="E32" s="69">
        <v>2.3504582618847465</v>
      </c>
      <c r="F32" s="69">
        <v>2.230727252234956</v>
      </c>
      <c r="G32" s="76">
        <f>F32-E32</f>
        <v>-0.11973100964979055</v>
      </c>
      <c r="H32" s="76">
        <f>D32-C32</f>
        <v>-12.298966943245635</v>
      </c>
      <c r="I32"/>
    </row>
    <row r="33" spans="1:9" ht="12.75">
      <c r="A33" s="149" t="s">
        <v>80</v>
      </c>
      <c r="B33" s="32">
        <v>10.355201574313881</v>
      </c>
      <c r="C33" s="124">
        <v>15.090898879050917</v>
      </c>
      <c r="D33" s="78" t="s">
        <v>0</v>
      </c>
      <c r="E33" s="78" t="s">
        <v>0</v>
      </c>
      <c r="F33" s="78" t="s">
        <v>0</v>
      </c>
      <c r="G33" s="78" t="s">
        <v>0</v>
      </c>
      <c r="H33" s="78" t="s">
        <v>0</v>
      </c>
      <c r="I33"/>
    </row>
    <row r="34" spans="1:9" ht="12.75">
      <c r="A34" s="149" t="s">
        <v>81</v>
      </c>
      <c r="B34" s="32">
        <v>8.285242468130424</v>
      </c>
      <c r="C34" s="32">
        <v>14.460026381293524</v>
      </c>
      <c r="D34" s="32">
        <v>2.265365279782161</v>
      </c>
      <c r="E34" s="32">
        <v>2.326959453748825</v>
      </c>
      <c r="F34" s="32">
        <v>2.2037711058154974</v>
      </c>
      <c r="G34" s="115">
        <f>F34-E34</f>
        <v>-0.12318834793332778</v>
      </c>
      <c r="H34" s="115">
        <f>D34-C34</f>
        <v>-12.194661101511363</v>
      </c>
      <c r="I34"/>
    </row>
    <row r="35" spans="1:10" ht="12.75">
      <c r="A35" s="149" t="s">
        <v>82</v>
      </c>
      <c r="B35" s="32">
        <v>7.782029997651114</v>
      </c>
      <c r="C35" s="32">
        <v>14.799040784904008</v>
      </c>
      <c r="D35" s="32">
        <v>2.4100923379760806</v>
      </c>
      <c r="E35" s="32">
        <v>2.5</v>
      </c>
      <c r="F35" s="32">
        <v>2.3201846759521607</v>
      </c>
      <c r="G35" s="115">
        <f>F35-E35</f>
        <v>-0.1798153240478393</v>
      </c>
      <c r="H35" s="115">
        <f>D35-C35</f>
        <v>-12.388948446927927</v>
      </c>
      <c r="I35"/>
      <c r="J35" s="2" t="s">
        <v>9</v>
      </c>
    </row>
    <row r="36" spans="1:9" ht="12.75">
      <c r="A36" s="149" t="s">
        <v>83</v>
      </c>
      <c r="B36" s="32">
        <v>5.328011709931716</v>
      </c>
      <c r="C36" s="78" t="s">
        <v>0</v>
      </c>
      <c r="D36" s="32" t="s">
        <v>0</v>
      </c>
      <c r="E36" s="78" t="s">
        <v>0</v>
      </c>
      <c r="F36" s="78" t="s">
        <v>0</v>
      </c>
      <c r="G36" s="115" t="s">
        <v>0</v>
      </c>
      <c r="H36" s="115" t="s">
        <v>0</v>
      </c>
      <c r="I36"/>
    </row>
    <row r="37" spans="1:9" ht="12.75">
      <c r="A37" s="149" t="s">
        <v>84</v>
      </c>
      <c r="B37" s="78" t="s">
        <v>0</v>
      </c>
      <c r="C37" s="78" t="s">
        <v>0</v>
      </c>
      <c r="D37" s="78" t="s">
        <v>0</v>
      </c>
      <c r="E37" s="78" t="s">
        <v>0</v>
      </c>
      <c r="F37" s="78" t="s">
        <v>0</v>
      </c>
      <c r="G37" s="115" t="s">
        <v>0</v>
      </c>
      <c r="H37" s="115" t="s">
        <v>0</v>
      </c>
      <c r="I37"/>
    </row>
    <row r="38" spans="1:9" ht="12.75">
      <c r="A38" s="149" t="s">
        <v>85</v>
      </c>
      <c r="B38" s="32">
        <v>7</v>
      </c>
      <c r="C38" s="78" t="s">
        <v>0</v>
      </c>
      <c r="D38" s="30" t="s">
        <v>0</v>
      </c>
      <c r="E38" s="78" t="s">
        <v>0</v>
      </c>
      <c r="F38" s="78" t="s">
        <v>0</v>
      </c>
      <c r="G38" s="115" t="s">
        <v>0</v>
      </c>
      <c r="H38" s="115" t="s">
        <v>0</v>
      </c>
      <c r="I38"/>
    </row>
    <row r="39" spans="1:9" ht="12.75">
      <c r="A39" s="149" t="s">
        <v>86</v>
      </c>
      <c r="B39" s="30" t="s">
        <v>0</v>
      </c>
      <c r="C39" s="78" t="s">
        <v>0</v>
      </c>
      <c r="D39" s="30" t="s">
        <v>0</v>
      </c>
      <c r="E39" s="78" t="s">
        <v>0</v>
      </c>
      <c r="F39" s="78" t="s">
        <v>0</v>
      </c>
      <c r="G39" s="115" t="s">
        <v>0</v>
      </c>
      <c r="H39" s="115" t="s">
        <v>0</v>
      </c>
      <c r="I39"/>
    </row>
    <row r="40" spans="1:9" ht="12.75">
      <c r="A40" s="149" t="s">
        <v>87</v>
      </c>
      <c r="B40" s="59" t="s">
        <v>0</v>
      </c>
      <c r="C40" s="78" t="s">
        <v>0</v>
      </c>
      <c r="D40" s="30" t="s">
        <v>0</v>
      </c>
      <c r="E40" s="78" t="s">
        <v>0</v>
      </c>
      <c r="F40" s="78" t="s">
        <v>0</v>
      </c>
      <c r="G40" s="115" t="s">
        <v>0</v>
      </c>
      <c r="H40" s="115" t="s">
        <v>0</v>
      </c>
      <c r="I40"/>
    </row>
    <row r="41" spans="1:9" ht="12.75">
      <c r="A41" s="147" t="s">
        <v>88</v>
      </c>
      <c r="B41" s="69">
        <v>7.8064080891404295</v>
      </c>
      <c r="C41" s="69">
        <v>14.148282097649187</v>
      </c>
      <c r="D41" s="71" t="s">
        <v>0</v>
      </c>
      <c r="E41" s="71" t="s">
        <v>0</v>
      </c>
      <c r="F41" s="71" t="s">
        <v>0</v>
      </c>
      <c r="G41" s="76" t="s">
        <v>0</v>
      </c>
      <c r="H41" s="76" t="s">
        <v>0</v>
      </c>
      <c r="I41"/>
    </row>
    <row r="42" spans="1:9" ht="12.75">
      <c r="A42" s="149" t="s">
        <v>80</v>
      </c>
      <c r="B42" s="32">
        <v>11.625</v>
      </c>
      <c r="C42" s="32">
        <v>14.75</v>
      </c>
      <c r="D42" s="32" t="s">
        <v>0</v>
      </c>
      <c r="E42" s="78" t="s">
        <v>0</v>
      </c>
      <c r="F42" s="78" t="s">
        <v>0</v>
      </c>
      <c r="G42" s="115" t="s">
        <v>0</v>
      </c>
      <c r="H42" s="115" t="s">
        <v>0</v>
      </c>
      <c r="I42"/>
    </row>
    <row r="43" spans="1:9" ht="12.75">
      <c r="A43" s="149" t="s">
        <v>81</v>
      </c>
      <c r="B43" s="32">
        <v>9.133678045368345</v>
      </c>
      <c r="C43" s="32">
        <v>13.924603174603174</v>
      </c>
      <c r="D43" s="32" t="s">
        <v>0</v>
      </c>
      <c r="E43" s="78" t="s">
        <v>0</v>
      </c>
      <c r="F43" s="78" t="s">
        <v>0</v>
      </c>
      <c r="G43" s="115" t="s">
        <v>0</v>
      </c>
      <c r="H43" s="115" t="s">
        <v>0</v>
      </c>
      <c r="I43"/>
    </row>
    <row r="44" spans="1:9" ht="12.75">
      <c r="A44" s="149" t="s">
        <v>82</v>
      </c>
      <c r="B44" s="32">
        <v>7.806818181818182</v>
      </c>
      <c r="C44" s="32" t="s">
        <v>0</v>
      </c>
      <c r="D44" s="32" t="s">
        <v>0</v>
      </c>
      <c r="E44" s="78" t="s">
        <v>0</v>
      </c>
      <c r="F44" s="78" t="s">
        <v>0</v>
      </c>
      <c r="G44" s="115" t="s">
        <v>0</v>
      </c>
      <c r="H44" s="115" t="s">
        <v>0</v>
      </c>
      <c r="I44"/>
    </row>
    <row r="45" spans="1:9" ht="12.75">
      <c r="A45" s="149" t="s">
        <v>83</v>
      </c>
      <c r="B45" s="32">
        <v>3.9</v>
      </c>
      <c r="C45" s="32" t="s">
        <v>0</v>
      </c>
      <c r="D45" s="32" t="s">
        <v>0</v>
      </c>
      <c r="E45" s="78" t="s">
        <v>0</v>
      </c>
      <c r="F45" s="78" t="s">
        <v>0</v>
      </c>
      <c r="G45" s="115" t="s">
        <v>0</v>
      </c>
      <c r="H45" s="115" t="s">
        <v>0</v>
      </c>
      <c r="I45"/>
    </row>
    <row r="46" spans="1:9" ht="12.75">
      <c r="A46" s="149" t="s">
        <v>84</v>
      </c>
      <c r="B46" s="32">
        <v>13</v>
      </c>
      <c r="C46" s="32">
        <v>13</v>
      </c>
      <c r="D46" s="32" t="s">
        <v>0</v>
      </c>
      <c r="E46" s="78" t="s">
        <v>0</v>
      </c>
      <c r="F46" s="78" t="s">
        <v>0</v>
      </c>
      <c r="G46" s="115" t="s">
        <v>0</v>
      </c>
      <c r="H46" s="115" t="s">
        <v>0</v>
      </c>
      <c r="I46"/>
    </row>
    <row r="47" spans="1:9" ht="12.75">
      <c r="A47" s="149" t="s">
        <v>85</v>
      </c>
      <c r="B47" s="32">
        <v>5.5</v>
      </c>
      <c r="C47" s="32" t="s">
        <v>0</v>
      </c>
      <c r="D47" s="30" t="s">
        <v>0</v>
      </c>
      <c r="E47" s="78" t="s">
        <v>0</v>
      </c>
      <c r="F47" s="78" t="s">
        <v>0</v>
      </c>
      <c r="G47" s="115" t="s">
        <v>0</v>
      </c>
      <c r="H47" s="115" t="s">
        <v>0</v>
      </c>
      <c r="I47"/>
    </row>
    <row r="48" spans="1:9" ht="12.75">
      <c r="A48" s="149" t="s">
        <v>86</v>
      </c>
      <c r="B48" s="32">
        <v>4.666666666666667</v>
      </c>
      <c r="C48" s="32" t="s">
        <v>0</v>
      </c>
      <c r="D48" s="32" t="s">
        <v>0</v>
      </c>
      <c r="E48" s="78" t="s">
        <v>0</v>
      </c>
      <c r="F48" s="78" t="s">
        <v>0</v>
      </c>
      <c r="G48" s="115" t="s">
        <v>0</v>
      </c>
      <c r="H48" s="115" t="s">
        <v>0</v>
      </c>
      <c r="I48"/>
    </row>
    <row r="49" spans="1:9" ht="12.75">
      <c r="A49" s="149" t="s">
        <v>87</v>
      </c>
      <c r="B49" s="30" t="s">
        <v>0</v>
      </c>
      <c r="C49" s="30" t="s">
        <v>0</v>
      </c>
      <c r="D49" s="30" t="s">
        <v>0</v>
      </c>
      <c r="E49" s="78" t="s">
        <v>0</v>
      </c>
      <c r="F49" s="78" t="s">
        <v>0</v>
      </c>
      <c r="G49" s="115" t="s">
        <v>0</v>
      </c>
      <c r="H49" s="115" t="s">
        <v>0</v>
      </c>
      <c r="I49"/>
    </row>
    <row r="50" spans="1:9" ht="22.5">
      <c r="A50" s="147" t="s">
        <v>89</v>
      </c>
      <c r="B50" s="70">
        <v>5.9582877583396225</v>
      </c>
      <c r="C50" s="70">
        <v>5.034707223746442</v>
      </c>
      <c r="D50" s="71">
        <v>1</v>
      </c>
      <c r="E50" s="71" t="s">
        <v>0</v>
      </c>
      <c r="F50" s="71">
        <v>1</v>
      </c>
      <c r="G50" s="76" t="s">
        <v>0</v>
      </c>
      <c r="H50" s="76">
        <f>D50-C50</f>
        <v>-4.034707223746442</v>
      </c>
      <c r="I50"/>
    </row>
    <row r="51" spans="1:9" ht="12.75">
      <c r="A51" s="149" t="s">
        <v>80</v>
      </c>
      <c r="B51" s="41">
        <v>3.8</v>
      </c>
      <c r="C51" s="41" t="s">
        <v>0</v>
      </c>
      <c r="D51" s="32" t="s">
        <v>0</v>
      </c>
      <c r="E51" s="32" t="s">
        <v>0</v>
      </c>
      <c r="F51" s="32" t="s">
        <v>0</v>
      </c>
      <c r="G51" s="115" t="s">
        <v>0</v>
      </c>
      <c r="H51" s="115" t="s">
        <v>0</v>
      </c>
      <c r="I51"/>
    </row>
    <row r="52" spans="1:9" ht="12.75">
      <c r="A52" s="149" t="s">
        <v>81</v>
      </c>
      <c r="B52" s="41">
        <v>6.3</v>
      </c>
      <c r="C52" s="41" t="s">
        <v>0</v>
      </c>
      <c r="D52" s="32">
        <v>1</v>
      </c>
      <c r="E52" s="32" t="s">
        <v>0</v>
      </c>
      <c r="F52" s="32">
        <v>1</v>
      </c>
      <c r="G52" s="115" t="s">
        <v>0</v>
      </c>
      <c r="H52" s="115" t="s">
        <v>0</v>
      </c>
      <c r="I52"/>
    </row>
    <row r="53" spans="1:9" ht="12.75">
      <c r="A53" s="149" t="s">
        <v>82</v>
      </c>
      <c r="B53" s="41">
        <v>1.8</v>
      </c>
      <c r="C53" s="41" t="s">
        <v>0</v>
      </c>
      <c r="D53" s="32" t="s">
        <v>0</v>
      </c>
      <c r="E53" s="32" t="s">
        <v>0</v>
      </c>
      <c r="F53" s="32" t="s">
        <v>0</v>
      </c>
      <c r="G53" s="115" t="s">
        <v>0</v>
      </c>
      <c r="H53" s="115" t="s">
        <v>0</v>
      </c>
      <c r="I53"/>
    </row>
    <row r="54" spans="1:9" ht="12.75">
      <c r="A54" s="149" t="s">
        <v>83</v>
      </c>
      <c r="B54" s="41">
        <v>4.325</v>
      </c>
      <c r="C54" s="41">
        <v>4.25</v>
      </c>
      <c r="D54" s="32" t="s">
        <v>0</v>
      </c>
      <c r="E54" s="32" t="s">
        <v>0</v>
      </c>
      <c r="F54" s="32" t="s">
        <v>0</v>
      </c>
      <c r="G54" s="115" t="s">
        <v>0</v>
      </c>
      <c r="H54" s="115" t="s">
        <v>0</v>
      </c>
      <c r="I54"/>
    </row>
    <row r="55" spans="1:9" ht="12.75">
      <c r="A55" s="149" t="s">
        <v>84</v>
      </c>
      <c r="B55" s="41" t="s">
        <v>0</v>
      </c>
      <c r="C55" s="41" t="s">
        <v>0</v>
      </c>
      <c r="D55" s="32" t="s">
        <v>0</v>
      </c>
      <c r="E55" s="32" t="s">
        <v>0</v>
      </c>
      <c r="F55" s="32" t="s">
        <v>0</v>
      </c>
      <c r="G55" s="115" t="s">
        <v>0</v>
      </c>
      <c r="H55" s="115" t="s">
        <v>0</v>
      </c>
      <c r="I55"/>
    </row>
    <row r="56" spans="1:9" ht="12.75">
      <c r="A56" s="149" t="s">
        <v>85</v>
      </c>
      <c r="B56" s="30" t="s">
        <v>0</v>
      </c>
      <c r="C56" s="41" t="s">
        <v>0</v>
      </c>
      <c r="D56" s="32" t="s">
        <v>0</v>
      </c>
      <c r="E56" s="32" t="s">
        <v>0</v>
      </c>
      <c r="F56" s="32" t="s">
        <v>0</v>
      </c>
      <c r="G56" s="115" t="s">
        <v>0</v>
      </c>
      <c r="H56" s="115" t="s">
        <v>0</v>
      </c>
      <c r="I56"/>
    </row>
    <row r="57" spans="1:9" ht="12.75">
      <c r="A57" s="149" t="s">
        <v>86</v>
      </c>
      <c r="B57" s="32">
        <v>9.708467208138764</v>
      </c>
      <c r="C57" s="32">
        <v>11</v>
      </c>
      <c r="D57" s="32" t="s">
        <v>0</v>
      </c>
      <c r="E57" s="32" t="s">
        <v>0</v>
      </c>
      <c r="F57" s="32" t="s">
        <v>0</v>
      </c>
      <c r="G57" s="115" t="s">
        <v>0</v>
      </c>
      <c r="H57" s="115" t="s">
        <v>0</v>
      </c>
      <c r="I57"/>
    </row>
    <row r="58" spans="1:9" ht="12.75">
      <c r="A58" s="149" t="s">
        <v>87</v>
      </c>
      <c r="B58" s="30" t="s">
        <v>0</v>
      </c>
      <c r="C58" s="41" t="s">
        <v>0</v>
      </c>
      <c r="D58" s="32" t="s">
        <v>0</v>
      </c>
      <c r="E58" s="32" t="s">
        <v>0</v>
      </c>
      <c r="F58" s="32" t="s">
        <v>0</v>
      </c>
      <c r="G58" s="115" t="s">
        <v>0</v>
      </c>
      <c r="H58" s="115" t="s">
        <v>0</v>
      </c>
      <c r="I58"/>
    </row>
  </sheetData>
  <sheetProtection/>
  <printOptions/>
  <pageMargins left="0.75" right="0.25" top="0.65" bottom="0.23" header="0.58" footer="0.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zoomScalePageLayoutView="0" workbookViewId="0" topLeftCell="A7">
      <selection activeCell="A55" sqref="A55:A66"/>
    </sheetView>
  </sheetViews>
  <sheetFormatPr defaultColWidth="9.00390625" defaultRowHeight="12.75"/>
  <cols>
    <col min="1" max="1" width="30.875" style="2" customWidth="1"/>
    <col min="2" max="8" width="9.875" style="2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2.75">
      <c r="A1" s="127" t="s">
        <v>90</v>
      </c>
      <c r="B1" s="1"/>
    </row>
    <row r="2" spans="1:6" s="7" customFormat="1" ht="11.25">
      <c r="A2" s="145" t="s">
        <v>7</v>
      </c>
      <c r="B2" s="6"/>
      <c r="C2" s="8"/>
      <c r="D2" s="8"/>
      <c r="E2" s="8"/>
      <c r="F2" s="8"/>
    </row>
    <row r="3" spans="1:8" ht="33.75">
      <c r="A3" s="54"/>
      <c r="B3" s="129" t="s">
        <v>21</v>
      </c>
      <c r="C3" s="52" t="s">
        <v>10</v>
      </c>
      <c r="D3" s="52" t="s">
        <v>11</v>
      </c>
      <c r="E3" s="52">
        <v>40179</v>
      </c>
      <c r="F3" s="52">
        <v>40210</v>
      </c>
      <c r="G3" s="132" t="s">
        <v>28</v>
      </c>
      <c r="H3" s="132" t="s">
        <v>30</v>
      </c>
    </row>
    <row r="4" spans="1:10" ht="11.25">
      <c r="A4" s="147" t="s">
        <v>91</v>
      </c>
      <c r="B4" s="17">
        <f>B5+B14+B23</f>
        <v>11617.882800000001</v>
      </c>
      <c r="C4" s="17">
        <f>C5+C14+C23</f>
        <v>1862.2450000000001</v>
      </c>
      <c r="D4" s="17">
        <f>D5+D23</f>
        <v>871.3945</v>
      </c>
      <c r="E4" s="17">
        <v>507.941</v>
      </c>
      <c r="F4" s="17">
        <f>F5+F23</f>
        <v>363.4535</v>
      </c>
      <c r="G4" s="76">
        <f>F4-E4</f>
        <v>-144.48749999999995</v>
      </c>
      <c r="H4" s="76">
        <f>D4-C4</f>
        <v>-990.8505000000001</v>
      </c>
      <c r="I4" s="17"/>
      <c r="J4" s="12"/>
    </row>
    <row r="5" spans="1:10" ht="11.25">
      <c r="A5" s="150" t="s">
        <v>92</v>
      </c>
      <c r="B5" s="67">
        <v>8713.051300000001</v>
      </c>
      <c r="C5" s="67">
        <v>1116.8649</v>
      </c>
      <c r="D5" s="67">
        <v>869.9392</v>
      </c>
      <c r="E5" s="67">
        <v>507.941</v>
      </c>
      <c r="F5" s="67">
        <v>361.9982</v>
      </c>
      <c r="G5" s="76">
        <f>F5-E5</f>
        <v>-145.94279999999998</v>
      </c>
      <c r="H5" s="76">
        <f>D5-C5</f>
        <v>-246.9257</v>
      </c>
      <c r="I5" s="67"/>
      <c r="J5" s="12"/>
    </row>
    <row r="6" spans="1:10" ht="11.25">
      <c r="A6" s="149" t="s">
        <v>80</v>
      </c>
      <c r="B6" s="64">
        <v>308.02290000000005</v>
      </c>
      <c r="C6" s="64">
        <v>55.1943</v>
      </c>
      <c r="D6" s="64" t="s">
        <v>0</v>
      </c>
      <c r="E6" s="64" t="s">
        <v>0</v>
      </c>
      <c r="F6" s="64" t="s">
        <v>0</v>
      </c>
      <c r="G6" s="115" t="s">
        <v>0</v>
      </c>
      <c r="H6" s="115" t="s">
        <v>0</v>
      </c>
      <c r="I6" s="64"/>
      <c r="J6" s="12"/>
    </row>
    <row r="7" spans="1:10" ht="11.25">
      <c r="A7" s="149" t="s">
        <v>81</v>
      </c>
      <c r="B7" s="64">
        <v>6411.6551</v>
      </c>
      <c r="C7" s="64">
        <v>828.9164</v>
      </c>
      <c r="D7" s="64">
        <v>717.1386</v>
      </c>
      <c r="E7" s="64">
        <v>438.9629</v>
      </c>
      <c r="F7" s="64">
        <v>278.1757</v>
      </c>
      <c r="G7" s="115">
        <f>F7-E7</f>
        <v>-160.78719999999998</v>
      </c>
      <c r="H7" s="115">
        <f>D7-C7</f>
        <v>-111.77779999999996</v>
      </c>
      <c r="I7" s="64"/>
      <c r="J7" s="12"/>
    </row>
    <row r="8" spans="1:10" ht="11.25">
      <c r="A8" s="149" t="s">
        <v>93</v>
      </c>
      <c r="B8" s="64">
        <v>1338.1281999999999</v>
      </c>
      <c r="C8" s="64">
        <v>232.7542</v>
      </c>
      <c r="D8" s="64">
        <v>152.8006</v>
      </c>
      <c r="E8" s="64">
        <v>68.9781</v>
      </c>
      <c r="F8" s="64">
        <v>83.8225</v>
      </c>
      <c r="G8" s="115">
        <f>F8-E8</f>
        <v>14.844400000000007</v>
      </c>
      <c r="H8" s="115">
        <f>D8-C8</f>
        <v>-79.9536</v>
      </c>
      <c r="I8" s="64"/>
      <c r="J8" s="12"/>
    </row>
    <row r="9" spans="1:10" ht="11.25">
      <c r="A9" s="149" t="s">
        <v>94</v>
      </c>
      <c r="B9" s="64">
        <v>605.2288000000001</v>
      </c>
      <c r="C9" s="64" t="s">
        <v>0</v>
      </c>
      <c r="D9" s="64" t="s">
        <v>0</v>
      </c>
      <c r="E9" s="64" t="s">
        <v>0</v>
      </c>
      <c r="F9" s="64" t="s">
        <v>0</v>
      </c>
      <c r="G9" s="115" t="s">
        <v>0</v>
      </c>
      <c r="H9" s="115" t="s">
        <v>0</v>
      </c>
      <c r="I9" s="64"/>
      <c r="J9" s="12"/>
    </row>
    <row r="10" spans="1:10" ht="11.25">
      <c r="A10" s="149" t="s">
        <v>95</v>
      </c>
      <c r="B10" s="64" t="s">
        <v>0</v>
      </c>
      <c r="C10" s="64" t="s">
        <v>0</v>
      </c>
      <c r="D10" s="79" t="s">
        <v>0</v>
      </c>
      <c r="E10" s="64" t="s">
        <v>0</v>
      </c>
      <c r="F10" s="64" t="s">
        <v>0</v>
      </c>
      <c r="G10" s="115" t="s">
        <v>0</v>
      </c>
      <c r="H10" s="115" t="s">
        <v>0</v>
      </c>
      <c r="I10" s="64"/>
      <c r="J10" s="12"/>
    </row>
    <row r="11" spans="1:10" ht="11.25">
      <c r="A11" s="149" t="s">
        <v>96</v>
      </c>
      <c r="B11" s="64">
        <v>50.0163</v>
      </c>
      <c r="C11" s="64" t="s">
        <v>0</v>
      </c>
      <c r="D11" s="64" t="s">
        <v>0</v>
      </c>
      <c r="E11" s="64" t="s">
        <v>0</v>
      </c>
      <c r="F11" s="64" t="s">
        <v>0</v>
      </c>
      <c r="G11" s="115" t="s">
        <v>0</v>
      </c>
      <c r="H11" s="115" t="s">
        <v>0</v>
      </c>
      <c r="I11" s="64"/>
      <c r="J11" s="12"/>
    </row>
    <row r="12" spans="1:10" ht="11.25">
      <c r="A12" s="149" t="s">
        <v>97</v>
      </c>
      <c r="B12" s="64" t="s">
        <v>0</v>
      </c>
      <c r="C12" s="64" t="s">
        <v>0</v>
      </c>
      <c r="D12" s="64" t="s">
        <v>0</v>
      </c>
      <c r="E12" s="64" t="s">
        <v>0</v>
      </c>
      <c r="F12" s="64" t="s">
        <v>0</v>
      </c>
      <c r="G12" s="115" t="s">
        <v>0</v>
      </c>
      <c r="H12" s="115" t="s">
        <v>0</v>
      </c>
      <c r="I12" s="64"/>
      <c r="J12" s="12"/>
    </row>
    <row r="13" spans="1:10" ht="11.25">
      <c r="A13" s="149" t="s">
        <v>98</v>
      </c>
      <c r="B13" s="64" t="s">
        <v>0</v>
      </c>
      <c r="C13" s="64" t="s">
        <v>0</v>
      </c>
      <c r="D13" s="64" t="s">
        <v>0</v>
      </c>
      <c r="E13" s="64" t="s">
        <v>0</v>
      </c>
      <c r="F13" s="64" t="s">
        <v>0</v>
      </c>
      <c r="G13" s="115" t="s">
        <v>0</v>
      </c>
      <c r="H13" s="115" t="s">
        <v>0</v>
      </c>
      <c r="I13" s="17"/>
      <c r="J13" s="12"/>
    </row>
    <row r="14" spans="1:10" ht="22.5">
      <c r="A14" s="150" t="s">
        <v>99</v>
      </c>
      <c r="B14" s="67">
        <v>2193.655</v>
      </c>
      <c r="C14" s="67">
        <v>535</v>
      </c>
      <c r="D14" s="67" t="s">
        <v>0</v>
      </c>
      <c r="E14" s="68" t="s">
        <v>0</v>
      </c>
      <c r="F14" s="68" t="s">
        <v>0</v>
      </c>
      <c r="G14" s="76" t="s">
        <v>0</v>
      </c>
      <c r="H14" s="76" t="s">
        <v>0</v>
      </c>
      <c r="I14" s="67"/>
      <c r="J14" s="12"/>
    </row>
    <row r="15" spans="1:10" ht="11.25">
      <c r="A15" s="149" t="s">
        <v>80</v>
      </c>
      <c r="B15" s="64">
        <v>179.4</v>
      </c>
      <c r="C15" s="64">
        <v>160</v>
      </c>
      <c r="D15" s="64" t="s">
        <v>0</v>
      </c>
      <c r="E15" s="66" t="s">
        <v>0</v>
      </c>
      <c r="F15" s="66" t="s">
        <v>0</v>
      </c>
      <c r="G15" s="115" t="s">
        <v>0</v>
      </c>
      <c r="H15" s="115" t="s">
        <v>0</v>
      </c>
      <c r="I15" s="64"/>
      <c r="J15" s="12"/>
    </row>
    <row r="16" spans="1:10" ht="11.25">
      <c r="A16" s="149" t="s">
        <v>81</v>
      </c>
      <c r="B16" s="64">
        <v>1687.83</v>
      </c>
      <c r="C16" s="64">
        <v>355</v>
      </c>
      <c r="D16" s="65" t="s">
        <v>0</v>
      </c>
      <c r="E16" s="66" t="s">
        <v>0</v>
      </c>
      <c r="F16" s="66" t="s">
        <v>0</v>
      </c>
      <c r="G16" s="115" t="s">
        <v>0</v>
      </c>
      <c r="H16" s="115" t="s">
        <v>0</v>
      </c>
      <c r="I16" s="64"/>
      <c r="J16" s="12"/>
    </row>
    <row r="17" spans="1:10" ht="11.25">
      <c r="A17" s="149" t="s">
        <v>93</v>
      </c>
      <c r="B17" s="64">
        <v>156.75</v>
      </c>
      <c r="C17" s="64" t="s">
        <v>0</v>
      </c>
      <c r="D17" s="65" t="s">
        <v>0</v>
      </c>
      <c r="E17" s="66" t="s">
        <v>0</v>
      </c>
      <c r="F17" s="66" t="s">
        <v>0</v>
      </c>
      <c r="G17" s="115" t="s">
        <v>0</v>
      </c>
      <c r="H17" s="115" t="s">
        <v>0</v>
      </c>
      <c r="I17" s="64"/>
      <c r="J17" s="12"/>
    </row>
    <row r="18" spans="1:10" ht="11.25">
      <c r="A18" s="149" t="s">
        <v>94</v>
      </c>
      <c r="B18" s="64">
        <v>56</v>
      </c>
      <c r="C18" s="64" t="s">
        <v>0</v>
      </c>
      <c r="D18" s="64" t="s">
        <v>0</v>
      </c>
      <c r="E18" s="66" t="s">
        <v>0</v>
      </c>
      <c r="F18" s="66" t="s">
        <v>0</v>
      </c>
      <c r="G18" s="115" t="s">
        <v>0</v>
      </c>
      <c r="H18" s="115" t="s">
        <v>0</v>
      </c>
      <c r="I18" s="64"/>
      <c r="J18" s="12"/>
    </row>
    <row r="19" spans="1:10" ht="11.25">
      <c r="A19" s="149" t="s">
        <v>95</v>
      </c>
      <c r="B19" s="64">
        <v>20</v>
      </c>
      <c r="C19" s="64">
        <v>20</v>
      </c>
      <c r="D19" s="65" t="s">
        <v>0</v>
      </c>
      <c r="E19" s="66" t="s">
        <v>0</v>
      </c>
      <c r="F19" s="66" t="s">
        <v>0</v>
      </c>
      <c r="G19" s="115" t="s">
        <v>0</v>
      </c>
      <c r="H19" s="115" t="s">
        <v>0</v>
      </c>
      <c r="I19" s="64"/>
      <c r="J19" s="12"/>
    </row>
    <row r="20" spans="1:10" ht="11.25">
      <c r="A20" s="149" t="s">
        <v>96</v>
      </c>
      <c r="B20" s="64">
        <v>10.5</v>
      </c>
      <c r="C20" s="64" t="s">
        <v>0</v>
      </c>
      <c r="D20" s="65" t="s">
        <v>0</v>
      </c>
      <c r="E20" s="66" t="s">
        <v>0</v>
      </c>
      <c r="F20" s="66" t="s">
        <v>0</v>
      </c>
      <c r="G20" s="115" t="s">
        <v>0</v>
      </c>
      <c r="H20" s="115" t="s">
        <v>0</v>
      </c>
      <c r="I20" s="64"/>
      <c r="J20" s="12"/>
    </row>
    <row r="21" spans="1:10" ht="11.25">
      <c r="A21" s="149" t="s">
        <v>97</v>
      </c>
      <c r="B21" s="64">
        <v>83.175</v>
      </c>
      <c r="C21" s="64" t="s">
        <v>0</v>
      </c>
      <c r="D21" s="64" t="s">
        <v>0</v>
      </c>
      <c r="E21" s="66" t="s">
        <v>0</v>
      </c>
      <c r="F21" s="66" t="s">
        <v>0</v>
      </c>
      <c r="G21" s="115" t="s">
        <v>0</v>
      </c>
      <c r="H21" s="115" t="s">
        <v>0</v>
      </c>
      <c r="I21" s="64"/>
      <c r="J21" s="12"/>
    </row>
    <row r="22" spans="1:10" ht="11.25">
      <c r="A22" s="149" t="s">
        <v>98</v>
      </c>
      <c r="B22" s="64" t="s">
        <v>0</v>
      </c>
      <c r="C22" s="64" t="s">
        <v>0</v>
      </c>
      <c r="D22" s="64" t="s">
        <v>0</v>
      </c>
      <c r="E22" s="66" t="s">
        <v>0</v>
      </c>
      <c r="F22" s="66" t="s">
        <v>0</v>
      </c>
      <c r="G22" s="115" t="s">
        <v>0</v>
      </c>
      <c r="H22" s="115" t="s">
        <v>0</v>
      </c>
      <c r="I22" s="64"/>
      <c r="J22" s="12"/>
    </row>
    <row r="23" spans="1:10" ht="22.5">
      <c r="A23" s="150" t="s">
        <v>100</v>
      </c>
      <c r="B23" s="67">
        <v>711.1765</v>
      </c>
      <c r="C23" s="67">
        <v>210.3801</v>
      </c>
      <c r="D23" s="68">
        <v>1.4553</v>
      </c>
      <c r="E23" s="68" t="s">
        <v>0</v>
      </c>
      <c r="F23" s="68">
        <v>1.4553</v>
      </c>
      <c r="G23" s="76">
        <f>F23</f>
        <v>1.4553</v>
      </c>
      <c r="H23" s="76">
        <f>D23-C23</f>
        <v>-208.9248</v>
      </c>
      <c r="I23" s="68"/>
      <c r="J23" s="12"/>
    </row>
    <row r="24" spans="1:8" ht="12.75">
      <c r="A24" s="149" t="s">
        <v>80</v>
      </c>
      <c r="B24" s="64">
        <v>61.081</v>
      </c>
      <c r="C24" s="64" t="s">
        <v>0</v>
      </c>
      <c r="D24" s="64" t="s">
        <v>0</v>
      </c>
      <c r="E24" s="66" t="s">
        <v>0</v>
      </c>
      <c r="F24" s="66" t="s">
        <v>0</v>
      </c>
      <c r="G24" s="66" t="s">
        <v>0</v>
      </c>
      <c r="H24" s="66" t="s">
        <v>0</v>
      </c>
    </row>
    <row r="25" spans="1:8" ht="12.75">
      <c r="A25" s="149" t="s">
        <v>81</v>
      </c>
      <c r="B25" s="64">
        <v>75</v>
      </c>
      <c r="C25" s="64" t="s">
        <v>0</v>
      </c>
      <c r="D25" s="66">
        <v>1.4553</v>
      </c>
      <c r="E25" s="66" t="s">
        <v>0</v>
      </c>
      <c r="F25" s="66">
        <v>1.4553</v>
      </c>
      <c r="G25" s="115">
        <f>F25</f>
        <v>1.4553</v>
      </c>
      <c r="H25" s="115">
        <f>D25</f>
        <v>1.4553</v>
      </c>
    </row>
    <row r="26" spans="1:8" ht="12.75">
      <c r="A26" s="149" t="s">
        <v>93</v>
      </c>
      <c r="B26" s="64">
        <v>43.5829</v>
      </c>
      <c r="C26" s="64" t="s">
        <v>0</v>
      </c>
      <c r="D26" s="66" t="s">
        <v>0</v>
      </c>
      <c r="E26" s="66" t="s">
        <v>0</v>
      </c>
      <c r="F26" s="66" t="s">
        <v>0</v>
      </c>
      <c r="G26" s="66" t="s">
        <v>0</v>
      </c>
      <c r="H26" s="66" t="s">
        <v>0</v>
      </c>
    </row>
    <row r="27" spans="1:8" ht="12.75">
      <c r="A27" s="149" t="s">
        <v>94</v>
      </c>
      <c r="B27" s="64">
        <v>291.9773</v>
      </c>
      <c r="C27" s="64">
        <v>182.2141</v>
      </c>
      <c r="D27" s="66" t="s">
        <v>0</v>
      </c>
      <c r="E27" s="66" t="s">
        <v>0</v>
      </c>
      <c r="F27" s="66" t="s">
        <v>0</v>
      </c>
      <c r="G27" s="66" t="s">
        <v>0</v>
      </c>
      <c r="H27" s="66" t="s">
        <v>0</v>
      </c>
    </row>
    <row r="28" spans="1:8" ht="12.75">
      <c r="A28" s="149" t="s">
        <v>95</v>
      </c>
      <c r="B28" s="66" t="s">
        <v>0</v>
      </c>
      <c r="C28" s="64" t="s">
        <v>0</v>
      </c>
      <c r="D28" s="66" t="s">
        <v>0</v>
      </c>
      <c r="E28" s="66" t="s">
        <v>0</v>
      </c>
      <c r="F28" s="66" t="s">
        <v>0</v>
      </c>
      <c r="G28" s="66" t="s">
        <v>0</v>
      </c>
      <c r="H28" s="66" t="s">
        <v>0</v>
      </c>
    </row>
    <row r="29" spans="1:8" ht="12.75">
      <c r="A29" s="149" t="s">
        <v>96</v>
      </c>
      <c r="B29" s="66" t="s">
        <v>0</v>
      </c>
      <c r="C29" s="64" t="s">
        <v>0</v>
      </c>
      <c r="D29" s="66" t="s">
        <v>0</v>
      </c>
      <c r="E29" s="66" t="s">
        <v>0</v>
      </c>
      <c r="F29" s="66" t="s">
        <v>0</v>
      </c>
      <c r="G29" s="66" t="s">
        <v>0</v>
      </c>
      <c r="H29" s="66" t="s">
        <v>0</v>
      </c>
    </row>
    <row r="30" spans="1:8" ht="12.75">
      <c r="A30" s="149" t="s">
        <v>97</v>
      </c>
      <c r="B30" s="64">
        <v>239.53529999999998</v>
      </c>
      <c r="C30" s="64">
        <v>28.166</v>
      </c>
      <c r="D30" s="66" t="s">
        <v>0</v>
      </c>
      <c r="E30" s="66" t="s">
        <v>0</v>
      </c>
      <c r="F30" s="66" t="s">
        <v>0</v>
      </c>
      <c r="G30" s="66" t="s">
        <v>0</v>
      </c>
      <c r="H30" s="66" t="s">
        <v>0</v>
      </c>
    </row>
    <row r="31" spans="1:8" ht="12.75">
      <c r="A31" s="149" t="s">
        <v>98</v>
      </c>
      <c r="B31" s="66" t="s">
        <v>0</v>
      </c>
      <c r="C31" s="64" t="s">
        <v>0</v>
      </c>
      <c r="D31" s="66" t="s">
        <v>0</v>
      </c>
      <c r="E31" s="66" t="s">
        <v>0</v>
      </c>
      <c r="F31" s="66" t="s">
        <v>0</v>
      </c>
      <c r="G31" s="66" t="s">
        <v>0</v>
      </c>
      <c r="H31" s="66" t="s">
        <v>0</v>
      </c>
    </row>
    <row r="33" spans="1:9" ht="12.75">
      <c r="A33" s="127" t="s">
        <v>101</v>
      </c>
      <c r="G33" s="12"/>
      <c r="I33" s="2"/>
    </row>
    <row r="34" spans="1:9" ht="11.25">
      <c r="A34" s="131" t="s">
        <v>2</v>
      </c>
      <c r="G34" s="12"/>
      <c r="I34" s="2"/>
    </row>
    <row r="35" spans="1:9" ht="45">
      <c r="A35" s="58"/>
      <c r="B35" s="55">
        <v>39814</v>
      </c>
      <c r="C35" s="55">
        <v>39845</v>
      </c>
      <c r="D35" s="55">
        <v>39873</v>
      </c>
      <c r="E35" s="55">
        <v>40179</v>
      </c>
      <c r="F35" s="55">
        <v>40210</v>
      </c>
      <c r="G35" s="55">
        <v>40238</v>
      </c>
      <c r="H35" s="132" t="s">
        <v>28</v>
      </c>
      <c r="I35" s="132" t="s">
        <v>29</v>
      </c>
    </row>
    <row r="36" spans="1:13" ht="11.25">
      <c r="A36" s="151" t="s">
        <v>102</v>
      </c>
      <c r="B36" s="17">
        <v>28102.058</v>
      </c>
      <c r="C36" s="17">
        <v>29020.853</v>
      </c>
      <c r="D36" s="17">
        <v>28851.547</v>
      </c>
      <c r="E36" s="17">
        <v>39604.433</v>
      </c>
      <c r="F36" s="17">
        <v>42733.411</v>
      </c>
      <c r="G36" s="17">
        <v>42186.183</v>
      </c>
      <c r="H36" s="16">
        <f>G36/F36-1</f>
        <v>-0.012805624152024797</v>
      </c>
      <c r="I36" s="16">
        <f aca="true" t="shared" si="0" ref="I36:I41">G36/E36-1</f>
        <v>0.06518840959041117</v>
      </c>
      <c r="J36" s="61"/>
      <c r="K36" s="17"/>
      <c r="L36" s="84"/>
      <c r="M36" s="84"/>
    </row>
    <row r="37" spans="1:13" ht="11.25">
      <c r="A37" s="152" t="s">
        <v>103</v>
      </c>
      <c r="B37" s="34">
        <v>12477.444</v>
      </c>
      <c r="C37" s="34">
        <v>10758.895</v>
      </c>
      <c r="D37" s="34">
        <v>10586.012</v>
      </c>
      <c r="E37" s="34">
        <v>15452.031</v>
      </c>
      <c r="F37" s="34">
        <v>14628.512</v>
      </c>
      <c r="G37" s="34">
        <v>12884.143</v>
      </c>
      <c r="H37" s="15">
        <f aca="true" t="shared" si="1" ref="H37:H50">G37/F37-1</f>
        <v>-0.11924445903998993</v>
      </c>
      <c r="I37" s="15">
        <f t="shared" si="0"/>
        <v>-0.1661844970411981</v>
      </c>
      <c r="J37" s="61"/>
      <c r="K37" s="17"/>
      <c r="L37" s="84"/>
      <c r="M37" s="84"/>
    </row>
    <row r="38" spans="1:13" ht="11.25">
      <c r="A38" s="152" t="s">
        <v>104</v>
      </c>
      <c r="B38" s="34">
        <v>6204.997</v>
      </c>
      <c r="C38" s="34">
        <v>6557.668</v>
      </c>
      <c r="D38" s="34">
        <v>6317.252</v>
      </c>
      <c r="E38" s="34">
        <v>8840.806</v>
      </c>
      <c r="F38" s="34">
        <v>9075.14</v>
      </c>
      <c r="G38" s="34">
        <v>9359.785</v>
      </c>
      <c r="H38" s="15">
        <f t="shared" si="1"/>
        <v>0.03136535634711968</v>
      </c>
      <c r="I38" s="15">
        <f t="shared" si="0"/>
        <v>0.05870267937108897</v>
      </c>
      <c r="J38" s="61"/>
      <c r="K38" s="17"/>
      <c r="L38" s="84"/>
      <c r="M38" s="84"/>
    </row>
    <row r="39" spans="1:13" ht="22.5">
      <c r="A39" s="152" t="s">
        <v>105</v>
      </c>
      <c r="B39" s="34">
        <v>2765.199</v>
      </c>
      <c r="C39" s="34">
        <v>4673.877</v>
      </c>
      <c r="D39" s="34">
        <v>4898.17</v>
      </c>
      <c r="E39" s="34">
        <v>5053.273</v>
      </c>
      <c r="F39" s="34">
        <v>7332.137</v>
      </c>
      <c r="G39" s="34">
        <v>7331.327</v>
      </c>
      <c r="H39" s="15">
        <f t="shared" si="1"/>
        <v>-0.00011047256754748158</v>
      </c>
      <c r="I39" s="15">
        <f>G39/E39-1</f>
        <v>0.45080762507784566</v>
      </c>
      <c r="J39" s="61"/>
      <c r="K39" s="17"/>
      <c r="L39" s="84"/>
      <c r="M39" s="84"/>
    </row>
    <row r="40" spans="1:13" ht="11.25">
      <c r="A40" s="152" t="s">
        <v>106</v>
      </c>
      <c r="B40" s="34">
        <v>6654.412</v>
      </c>
      <c r="C40" s="34">
        <v>7030.414</v>
      </c>
      <c r="D40" s="34">
        <v>7050.107</v>
      </c>
      <c r="E40" s="34">
        <v>10258.323</v>
      </c>
      <c r="F40" s="34">
        <v>11697.622</v>
      </c>
      <c r="G40" s="34">
        <v>12610.928</v>
      </c>
      <c r="H40" s="15">
        <f t="shared" si="1"/>
        <v>0.07807621070333792</v>
      </c>
      <c r="I40" s="15">
        <f t="shared" si="0"/>
        <v>0.22933621801536175</v>
      </c>
      <c r="J40" s="61"/>
      <c r="K40" s="17"/>
      <c r="L40" s="84"/>
      <c r="M40" s="84"/>
    </row>
    <row r="41" spans="1:13" ht="11.25">
      <c r="A41" s="153" t="s">
        <v>107</v>
      </c>
      <c r="B41" s="40">
        <v>11130.027</v>
      </c>
      <c r="C41" s="17">
        <v>11427.681</v>
      </c>
      <c r="D41" s="17">
        <v>11338.598</v>
      </c>
      <c r="E41" s="17">
        <v>14831.814</v>
      </c>
      <c r="F41" s="17">
        <v>16544.758</v>
      </c>
      <c r="G41" s="17">
        <v>16431.694</v>
      </c>
      <c r="H41" s="16">
        <f t="shared" si="1"/>
        <v>-0.006833826158110123</v>
      </c>
      <c r="I41" s="16">
        <f t="shared" si="0"/>
        <v>0.1078681272567199</v>
      </c>
      <c r="K41" s="17"/>
      <c r="L41" s="84"/>
      <c r="M41" s="84"/>
    </row>
    <row r="42" spans="1:13" ht="11.25">
      <c r="A42" s="152" t="s">
        <v>103</v>
      </c>
      <c r="B42" s="34">
        <v>5629.685</v>
      </c>
      <c r="C42" s="34">
        <v>4320.856</v>
      </c>
      <c r="D42" s="34">
        <v>4310.959</v>
      </c>
      <c r="E42" s="34">
        <v>5976.705</v>
      </c>
      <c r="F42" s="34">
        <v>5581.233</v>
      </c>
      <c r="G42" s="34">
        <v>5328.896</v>
      </c>
      <c r="H42" s="15">
        <f t="shared" si="1"/>
        <v>-0.04521169426182359</v>
      </c>
      <c r="I42" s="15">
        <f aca="true" t="shared" si="2" ref="I42:I50">G42/E42-1</f>
        <v>-0.10838898690833831</v>
      </c>
      <c r="J42" s="61"/>
      <c r="K42" s="17"/>
      <c r="L42" s="84"/>
      <c r="M42" s="84"/>
    </row>
    <row r="43" spans="1:13" ht="11.25">
      <c r="A43" s="152" t="s">
        <v>104</v>
      </c>
      <c r="B43" s="34">
        <v>3074.879</v>
      </c>
      <c r="C43" s="34">
        <v>3141.426</v>
      </c>
      <c r="D43" s="34">
        <v>2994.711</v>
      </c>
      <c r="E43" s="34">
        <v>4060.273</v>
      </c>
      <c r="F43" s="34">
        <v>4139.664</v>
      </c>
      <c r="G43" s="34">
        <v>4257.796</v>
      </c>
      <c r="H43" s="15">
        <f t="shared" si="1"/>
        <v>0.028536615532081866</v>
      </c>
      <c r="I43" s="15">
        <f t="shared" si="2"/>
        <v>0.048647714082279636</v>
      </c>
      <c r="J43" s="61"/>
      <c r="K43" s="17"/>
      <c r="L43" s="84"/>
      <c r="M43" s="84"/>
    </row>
    <row r="44" spans="1:13" ht="22.5">
      <c r="A44" s="152" t="s">
        <v>105</v>
      </c>
      <c r="B44" s="34">
        <v>2291.029</v>
      </c>
      <c r="C44" s="34">
        <v>3661.142</v>
      </c>
      <c r="D44" s="34">
        <v>3845.608</v>
      </c>
      <c r="E44" s="34">
        <v>4084.25</v>
      </c>
      <c r="F44" s="34">
        <v>6044.014</v>
      </c>
      <c r="G44" s="34">
        <v>6008.645</v>
      </c>
      <c r="H44" s="15">
        <f t="shared" si="1"/>
        <v>-0.005851905703725957</v>
      </c>
      <c r="I44" s="15">
        <f t="shared" si="2"/>
        <v>0.4711746342657772</v>
      </c>
      <c r="J44" s="61"/>
      <c r="K44" s="17"/>
      <c r="L44" s="84"/>
      <c r="M44" s="84"/>
    </row>
    <row r="45" spans="1:13" ht="11.25">
      <c r="A45" s="152" t="s">
        <v>106</v>
      </c>
      <c r="B45" s="34">
        <v>134.433</v>
      </c>
      <c r="C45" s="34">
        <v>304.259</v>
      </c>
      <c r="D45" s="34">
        <v>187.323</v>
      </c>
      <c r="E45" s="34">
        <v>710.586</v>
      </c>
      <c r="F45" s="34">
        <v>779.847</v>
      </c>
      <c r="G45" s="34">
        <v>836.357</v>
      </c>
      <c r="H45" s="15">
        <f t="shared" si="1"/>
        <v>0.07246293183150021</v>
      </c>
      <c r="I45" s="15">
        <f t="shared" si="2"/>
        <v>0.1769961693588109</v>
      </c>
      <c r="J45" s="61"/>
      <c r="K45" s="17"/>
      <c r="L45" s="84"/>
      <c r="M45" s="84"/>
    </row>
    <row r="46" spans="1:13" ht="11.25">
      <c r="A46" s="153" t="s">
        <v>108</v>
      </c>
      <c r="B46" s="40">
        <f>+B36-B41</f>
        <v>16972.031000000003</v>
      </c>
      <c r="C46" s="40">
        <f aca="true" t="shared" si="3" ref="C46:D50">C36-C41</f>
        <v>17593.172</v>
      </c>
      <c r="D46" s="40">
        <f t="shared" si="3"/>
        <v>17512.949</v>
      </c>
      <c r="E46" s="40">
        <v>24772.619</v>
      </c>
      <c r="F46" s="40">
        <f aca="true" t="shared" si="4" ref="F46:G50">F36-F41</f>
        <v>26188.653</v>
      </c>
      <c r="G46" s="40">
        <f t="shared" si="4"/>
        <v>25754.488999999998</v>
      </c>
      <c r="H46" s="16">
        <f t="shared" si="1"/>
        <v>-0.016578324971505798</v>
      </c>
      <c r="I46" s="16">
        <f t="shared" si="2"/>
        <v>0.03963529249773701</v>
      </c>
      <c r="J46" s="40"/>
      <c r="K46" s="17"/>
      <c r="L46" s="84"/>
      <c r="M46" s="84"/>
    </row>
    <row r="47" spans="1:13" ht="11.25">
      <c r="A47" s="152" t="s">
        <v>103</v>
      </c>
      <c r="B47" s="34">
        <f>+B37-B42</f>
        <v>6847.758999999999</v>
      </c>
      <c r="C47" s="34">
        <f t="shared" si="3"/>
        <v>6438.039000000001</v>
      </c>
      <c r="D47" s="34">
        <f t="shared" si="3"/>
        <v>6275.053000000001</v>
      </c>
      <c r="E47" s="34">
        <v>9475.326000000001</v>
      </c>
      <c r="F47" s="34">
        <f t="shared" si="4"/>
        <v>9047.279</v>
      </c>
      <c r="G47" s="34">
        <f t="shared" si="4"/>
        <v>7555.247</v>
      </c>
      <c r="H47" s="15">
        <f t="shared" si="1"/>
        <v>-0.16491499820001132</v>
      </c>
      <c r="I47" s="15">
        <f t="shared" si="2"/>
        <v>-0.2026398880629543</v>
      </c>
      <c r="J47" s="34"/>
      <c r="K47" s="17"/>
      <c r="L47" s="84"/>
      <c r="M47" s="84"/>
    </row>
    <row r="48" spans="1:13" ht="11.25">
      <c r="A48" s="152" t="s">
        <v>104</v>
      </c>
      <c r="B48" s="34">
        <f>+B38-B43</f>
        <v>3130.1180000000004</v>
      </c>
      <c r="C48" s="34">
        <f t="shared" si="3"/>
        <v>3416.2419999999997</v>
      </c>
      <c r="D48" s="34">
        <f t="shared" si="3"/>
        <v>3322.5410000000006</v>
      </c>
      <c r="E48" s="34">
        <v>4780.533</v>
      </c>
      <c r="F48" s="34">
        <f t="shared" si="4"/>
        <v>4935.476</v>
      </c>
      <c r="G48" s="34">
        <f t="shared" si="4"/>
        <v>5101.989</v>
      </c>
      <c r="H48" s="15">
        <f t="shared" si="1"/>
        <v>0.03373798190893851</v>
      </c>
      <c r="I48" s="15">
        <f t="shared" si="2"/>
        <v>0.06724271122069436</v>
      </c>
      <c r="J48" s="34"/>
      <c r="K48" s="17"/>
      <c r="L48" s="84"/>
      <c r="M48" s="84"/>
    </row>
    <row r="49" spans="1:13" ht="22.5">
      <c r="A49" s="152" t="s">
        <v>105</v>
      </c>
      <c r="B49" s="34">
        <f>+B39-B44</f>
        <v>474.1700000000001</v>
      </c>
      <c r="C49" s="34">
        <f t="shared" si="3"/>
        <v>1012.7350000000006</v>
      </c>
      <c r="D49" s="34">
        <f t="shared" si="3"/>
        <v>1052.562</v>
      </c>
      <c r="E49" s="34">
        <v>969.0230000000001</v>
      </c>
      <c r="F49" s="34">
        <f t="shared" si="4"/>
        <v>1288.1229999999996</v>
      </c>
      <c r="G49" s="34">
        <f t="shared" si="4"/>
        <v>1322.6819999999998</v>
      </c>
      <c r="H49" s="15">
        <f t="shared" si="1"/>
        <v>0.02682895965680321</v>
      </c>
      <c r="I49" s="15">
        <f t="shared" si="2"/>
        <v>0.3649645054864534</v>
      </c>
      <c r="J49" s="34"/>
      <c r="K49" s="17"/>
      <c r="L49" s="84"/>
      <c r="M49" s="84"/>
    </row>
    <row r="50" spans="1:13" ht="11.25">
      <c r="A50" s="152" t="s">
        <v>106</v>
      </c>
      <c r="B50" s="34">
        <f>+B40-B45</f>
        <v>6519.979</v>
      </c>
      <c r="C50" s="34">
        <f t="shared" si="3"/>
        <v>6726.155</v>
      </c>
      <c r="D50" s="34">
        <f t="shared" si="3"/>
        <v>6862.784</v>
      </c>
      <c r="E50" s="34">
        <v>9547.737000000001</v>
      </c>
      <c r="F50" s="34">
        <f t="shared" si="4"/>
        <v>10917.775</v>
      </c>
      <c r="G50" s="34">
        <f t="shared" si="4"/>
        <v>11774.571</v>
      </c>
      <c r="H50" s="15">
        <f t="shared" si="1"/>
        <v>0.07847716224230683</v>
      </c>
      <c r="I50" s="15">
        <f t="shared" si="2"/>
        <v>0.23323160242055252</v>
      </c>
      <c r="J50" s="34"/>
      <c r="K50" s="17"/>
      <c r="L50" s="84"/>
      <c r="M50" s="84"/>
    </row>
    <row r="51" spans="1:12" ht="11.25">
      <c r="A51" s="96"/>
      <c r="B51" s="88" t="e">
        <f>+(#REF!+#REF!+#REF!+#REF!+#REF!)=(#REF!+#REF!+#REF!+#REF!+#REF!+#REF!+#REF!+#REF!+#REF!+#REF!)</f>
        <v>#REF!</v>
      </c>
      <c r="C51" s="88" t="e">
        <f>+(#REF!+#REF!+#REF!+#REF!+#REF!)=(#REF!+#REF!+#REF!+#REF!+#REF!+#REF!+#REF!+#REF!+#REF!+#REF!)</f>
        <v>#REF!</v>
      </c>
      <c r="D51" s="88" t="e">
        <f>+(#REF!+#REF!+#REF!+#REF!+#REF!)=(#REF!+#REF!+#REF!+#REF!+#REF!+#REF!+#REF!+#REF!+#REF!+#REF!)</f>
        <v>#REF!</v>
      </c>
      <c r="E51" s="88" t="b">
        <f>+(B36+B37+B38+B39+B40)=(B41+B42+B43+B44+B45+B46+B47+B48+B49+B50)</f>
        <v>1</v>
      </c>
      <c r="F51" s="88" t="e">
        <f>+(#REF!+#REF!+#REF!+#REF!+#REF!)=(#REF!+#REF!+#REF!+#REF!+#REF!+#REF!+#REF!+#REF!+#REF!+#REF!)</f>
        <v>#REF!</v>
      </c>
      <c r="G51" s="88" t="b">
        <f>+(E36+E37+E38+E39+E40)=(E41+E42+E43+E44+E45+E46+E47+E48+E49+E50)</f>
        <v>1</v>
      </c>
      <c r="H51" s="96"/>
      <c r="I51" s="2"/>
      <c r="J51" s="87"/>
      <c r="L51" s="84"/>
    </row>
    <row r="52" spans="1:9" ht="12.75">
      <c r="A52" s="127" t="s">
        <v>109</v>
      </c>
      <c r="B52" s="1"/>
      <c r="C52" s="14"/>
      <c r="D52" s="14"/>
      <c r="E52" s="14"/>
      <c r="F52" s="14"/>
      <c r="G52" s="14"/>
      <c r="I52" s="2"/>
    </row>
    <row r="53" spans="1:9" ht="11.25">
      <c r="A53" s="131" t="s">
        <v>27</v>
      </c>
      <c r="B53" s="13"/>
      <c r="C53" s="13"/>
      <c r="D53" s="13"/>
      <c r="E53" s="13"/>
      <c r="F53" s="13"/>
      <c r="I53" s="2"/>
    </row>
    <row r="54" spans="1:18" s="5" customFormat="1" ht="31.5">
      <c r="A54" s="58"/>
      <c r="B54" s="55">
        <v>39814</v>
      </c>
      <c r="C54" s="55">
        <v>39845</v>
      </c>
      <c r="D54" s="55">
        <v>39873</v>
      </c>
      <c r="E54" s="55">
        <v>40179</v>
      </c>
      <c r="F54" s="55">
        <v>40210</v>
      </c>
      <c r="G54" s="55">
        <v>40238</v>
      </c>
      <c r="H54" s="57" t="s">
        <v>1</v>
      </c>
      <c r="I54" s="57" t="s">
        <v>4</v>
      </c>
      <c r="J54" s="62"/>
      <c r="K54" s="62"/>
      <c r="L54" s="62"/>
      <c r="M54" s="62"/>
      <c r="N54" s="62"/>
      <c r="O54" s="62"/>
      <c r="P54" s="62"/>
      <c r="Q54" s="62"/>
      <c r="R54" s="62"/>
    </row>
    <row r="55" spans="1:18" ht="11.25">
      <c r="A55" s="151" t="s">
        <v>110</v>
      </c>
      <c r="B55" s="17">
        <v>25607.80638727</v>
      </c>
      <c r="C55" s="17">
        <v>25153.916</v>
      </c>
      <c r="D55" s="17">
        <v>25054.919</v>
      </c>
      <c r="E55" s="17">
        <v>25214.25</v>
      </c>
      <c r="F55" s="17">
        <v>24907.169</v>
      </c>
      <c r="G55" s="17">
        <v>25256.055</v>
      </c>
      <c r="H55" s="16">
        <f>G55/F55-1</f>
        <v>0.014007453034907247</v>
      </c>
      <c r="I55" s="16">
        <f>G55/E55-1</f>
        <v>0.0016579910169844947</v>
      </c>
      <c r="J55" s="9"/>
      <c r="K55" s="114"/>
      <c r="L55" s="85"/>
      <c r="M55" s="85"/>
      <c r="N55" s="9"/>
      <c r="O55" s="9"/>
      <c r="P55" s="9"/>
      <c r="Q55" s="9"/>
      <c r="R55" s="9"/>
    </row>
    <row r="56" spans="1:18" ht="11.25">
      <c r="A56" s="152" t="s">
        <v>111</v>
      </c>
      <c r="B56" s="34">
        <v>18978.9893126</v>
      </c>
      <c r="C56" s="34">
        <v>16590.014</v>
      </c>
      <c r="D56" s="34">
        <v>16569.941</v>
      </c>
      <c r="E56" s="34">
        <v>16221.885</v>
      </c>
      <c r="F56" s="34">
        <v>16099.67</v>
      </c>
      <c r="G56" s="34">
        <v>16384.177</v>
      </c>
      <c r="H56" s="15">
        <f aca="true" t="shared" si="5" ref="H56:H66">G56/F56-1</f>
        <v>0.01767160444903526</v>
      </c>
      <c r="I56" s="15">
        <f aca="true" t="shared" si="6" ref="I56:I65">G56/E56-1</f>
        <v>0.01000450934031405</v>
      </c>
      <c r="J56" s="9"/>
      <c r="K56" s="114"/>
      <c r="L56" s="85"/>
      <c r="M56" s="85"/>
      <c r="N56" s="9"/>
      <c r="O56" s="9"/>
      <c r="P56" s="9"/>
      <c r="Q56" s="9"/>
      <c r="R56" s="9"/>
    </row>
    <row r="57" spans="1:18" ht="11.25">
      <c r="A57" s="152" t="s">
        <v>112</v>
      </c>
      <c r="B57" s="34">
        <v>6126.426426860001</v>
      </c>
      <c r="C57" s="34">
        <v>8211.484</v>
      </c>
      <c r="D57" s="34">
        <v>8127.587</v>
      </c>
      <c r="E57" s="34">
        <v>8558.291</v>
      </c>
      <c r="F57" s="34">
        <v>8377.225</v>
      </c>
      <c r="G57" s="34">
        <v>8435.29</v>
      </c>
      <c r="H57" s="15">
        <f t="shared" si="5"/>
        <v>0.006931292880399065</v>
      </c>
      <c r="I57" s="15">
        <f t="shared" si="6"/>
        <v>-0.014372145092986233</v>
      </c>
      <c r="J57" s="9"/>
      <c r="K57" s="114"/>
      <c r="L57" s="85"/>
      <c r="M57" s="85"/>
      <c r="N57" s="9"/>
      <c r="O57" s="9"/>
      <c r="P57" s="9"/>
      <c r="Q57" s="9"/>
      <c r="R57" s="9"/>
    </row>
    <row r="58" spans="1:18" ht="11.25">
      <c r="A58" s="152" t="s">
        <v>113</v>
      </c>
      <c r="B58" s="34">
        <v>502.39064781</v>
      </c>
      <c r="C58" s="34">
        <v>352.422</v>
      </c>
      <c r="D58" s="34">
        <v>357.387</v>
      </c>
      <c r="E58" s="34">
        <v>434.074</v>
      </c>
      <c r="F58" s="34">
        <v>430.276</v>
      </c>
      <c r="G58" s="34">
        <v>436.589</v>
      </c>
      <c r="H58" s="15">
        <f>G58/F58-1</f>
        <v>0.014671977986222773</v>
      </c>
      <c r="I58" s="15">
        <f t="shared" si="6"/>
        <v>0.0057939429682496435</v>
      </c>
      <c r="J58" s="9"/>
      <c r="K58" s="114"/>
      <c r="L58" s="85"/>
      <c r="M58" s="85"/>
      <c r="N58" s="9"/>
      <c r="O58" s="9"/>
      <c r="P58" s="9"/>
      <c r="Q58" s="9"/>
      <c r="R58" s="9"/>
    </row>
    <row r="59" spans="1:18" ht="11.25">
      <c r="A59" s="153" t="s">
        <v>107</v>
      </c>
      <c r="B59" s="17">
        <v>9023.810503280001</v>
      </c>
      <c r="C59" s="17">
        <v>8836.513</v>
      </c>
      <c r="D59" s="17">
        <v>8825.954</v>
      </c>
      <c r="E59" s="17">
        <v>9544.814</v>
      </c>
      <c r="F59" s="17">
        <v>9557.976</v>
      </c>
      <c r="G59" s="17">
        <v>9888.203</v>
      </c>
      <c r="H59" s="16">
        <f>G59/F59-1</f>
        <v>0.034549887967912696</v>
      </c>
      <c r="I59" s="16">
        <f>G59/E59-1</f>
        <v>0.035976499908746185</v>
      </c>
      <c r="J59" s="9"/>
      <c r="K59" s="114"/>
      <c r="L59" s="85"/>
      <c r="M59" s="85"/>
      <c r="N59" s="9"/>
      <c r="O59" s="9"/>
      <c r="P59" s="9"/>
      <c r="Q59" s="9"/>
      <c r="R59" s="9"/>
    </row>
    <row r="60" spans="1:18" ht="11.25">
      <c r="A60" s="152" t="s">
        <v>111</v>
      </c>
      <c r="B60" s="34">
        <v>6795.23149299</v>
      </c>
      <c r="C60" s="34">
        <v>5912.433</v>
      </c>
      <c r="D60" s="34">
        <v>5962.405</v>
      </c>
      <c r="E60" s="34">
        <v>6153.597</v>
      </c>
      <c r="F60" s="34">
        <v>6188.703</v>
      </c>
      <c r="G60" s="34">
        <v>6355.99</v>
      </c>
      <c r="H60" s="15">
        <f t="shared" si="5"/>
        <v>0.027031027341269942</v>
      </c>
      <c r="I60" s="15">
        <f t="shared" si="6"/>
        <v>0.03289019414173522</v>
      </c>
      <c r="J60" s="9"/>
      <c r="K60" s="114"/>
      <c r="L60" s="85"/>
      <c r="M60" s="85"/>
      <c r="N60" s="9"/>
      <c r="O60" s="9"/>
      <c r="P60" s="9"/>
      <c r="Q60" s="9"/>
      <c r="R60" s="9"/>
    </row>
    <row r="61" spans="1:18" ht="11.25">
      <c r="A61" s="152" t="s">
        <v>112</v>
      </c>
      <c r="B61" s="34">
        <v>2180.771454310001</v>
      </c>
      <c r="C61" s="34">
        <v>2898.306</v>
      </c>
      <c r="D61" s="34">
        <v>2837.762</v>
      </c>
      <c r="E61" s="34">
        <v>3389.135</v>
      </c>
      <c r="F61" s="34">
        <v>3366.772</v>
      </c>
      <c r="G61" s="34">
        <v>3530.239</v>
      </c>
      <c r="H61" s="15">
        <f t="shared" si="5"/>
        <v>0.04855303537037847</v>
      </c>
      <c r="I61" s="15">
        <f t="shared" si="6"/>
        <v>0.041634222301560664</v>
      </c>
      <c r="J61" s="9"/>
      <c r="K61" s="114"/>
      <c r="L61" s="85"/>
      <c r="M61" s="85"/>
      <c r="N61" s="9"/>
      <c r="O61" s="9"/>
      <c r="P61" s="9"/>
      <c r="Q61" s="9"/>
      <c r="R61" s="9"/>
    </row>
    <row r="62" spans="1:18" ht="11.25">
      <c r="A62" s="152" t="s">
        <v>113</v>
      </c>
      <c r="B62" s="34">
        <v>47.807555980000004</v>
      </c>
      <c r="C62" s="34">
        <v>25.775</v>
      </c>
      <c r="D62" s="34">
        <v>25.784</v>
      </c>
      <c r="E62" s="34">
        <v>2.086</v>
      </c>
      <c r="F62" s="34">
        <v>2.503</v>
      </c>
      <c r="G62" s="34">
        <v>1.975</v>
      </c>
      <c r="H62" s="15">
        <f t="shared" si="5"/>
        <v>-0.21094686376348382</v>
      </c>
      <c r="I62" s="15">
        <f t="shared" si="6"/>
        <v>-0.053211888782358496</v>
      </c>
      <c r="J62" s="9"/>
      <c r="K62" s="114"/>
      <c r="L62" s="85"/>
      <c r="M62" s="85"/>
      <c r="N62" s="9"/>
      <c r="O62" s="9"/>
      <c r="P62" s="9"/>
      <c r="Q62" s="9"/>
      <c r="R62" s="9"/>
    </row>
    <row r="63" spans="1:18" ht="11.25">
      <c r="A63" s="153" t="s">
        <v>108</v>
      </c>
      <c r="B63" s="17">
        <f>+B55-B59</f>
        <v>16583.99588399</v>
      </c>
      <c r="C63" s="17">
        <f aca="true" t="shared" si="7" ref="C63:D66">C55-C59</f>
        <v>16317.403</v>
      </c>
      <c r="D63" s="17">
        <f t="shared" si="7"/>
        <v>16228.965000000002</v>
      </c>
      <c r="E63" s="17">
        <v>15669.436</v>
      </c>
      <c r="F63" s="17">
        <f aca="true" t="shared" si="8" ref="F63:G66">F55-F59</f>
        <v>15349.193000000001</v>
      </c>
      <c r="G63" s="17">
        <f t="shared" si="8"/>
        <v>15367.852</v>
      </c>
      <c r="H63" s="16">
        <f t="shared" si="5"/>
        <v>0.001215633942448946</v>
      </c>
      <c r="I63" s="16">
        <f t="shared" si="6"/>
        <v>-0.019246640402373116</v>
      </c>
      <c r="J63" s="9"/>
      <c r="K63" s="114"/>
      <c r="L63" s="85"/>
      <c r="M63" s="85"/>
      <c r="N63" s="9"/>
      <c r="O63" s="9"/>
      <c r="P63" s="9"/>
      <c r="Q63" s="9"/>
      <c r="R63" s="9"/>
    </row>
    <row r="64" spans="1:18" ht="11.25">
      <c r="A64" s="152" t="s">
        <v>111</v>
      </c>
      <c r="B64" s="34">
        <f>+B56-B60</f>
        <v>12183.757819609998</v>
      </c>
      <c r="C64" s="34">
        <f t="shared" si="7"/>
        <v>10677.580999999998</v>
      </c>
      <c r="D64" s="34">
        <f t="shared" si="7"/>
        <v>10607.536</v>
      </c>
      <c r="E64" s="34">
        <v>10068.288</v>
      </c>
      <c r="F64" s="34">
        <f t="shared" si="8"/>
        <v>9910.967</v>
      </c>
      <c r="G64" s="34">
        <f t="shared" si="8"/>
        <v>10028.187</v>
      </c>
      <c r="H64" s="15">
        <f>G64/F64-1</f>
        <v>0.011827302018057262</v>
      </c>
      <c r="I64" s="15">
        <f t="shared" si="6"/>
        <v>-0.003982901561814689</v>
      </c>
      <c r="J64" s="9"/>
      <c r="K64" s="114"/>
      <c r="L64" s="85"/>
      <c r="M64" s="85"/>
      <c r="N64" s="9"/>
      <c r="O64" s="9"/>
      <c r="P64" s="9"/>
      <c r="Q64" s="9"/>
      <c r="R64" s="9"/>
    </row>
    <row r="65" spans="1:18" ht="11.25">
      <c r="A65" s="152" t="s">
        <v>112</v>
      </c>
      <c r="B65" s="34">
        <f>+B57-B61</f>
        <v>3945.65497255</v>
      </c>
      <c r="C65" s="34">
        <f t="shared" si="7"/>
        <v>5313.178</v>
      </c>
      <c r="D65" s="34">
        <f t="shared" si="7"/>
        <v>5289.825000000001</v>
      </c>
      <c r="E65" s="34">
        <v>5169.155999999999</v>
      </c>
      <c r="F65" s="34">
        <f t="shared" si="8"/>
        <v>5010.453</v>
      </c>
      <c r="G65" s="34">
        <f t="shared" si="8"/>
        <v>4905.051000000001</v>
      </c>
      <c r="H65" s="15">
        <f t="shared" si="5"/>
        <v>-0.02103642125771843</v>
      </c>
      <c r="I65" s="15">
        <f t="shared" si="6"/>
        <v>-0.05109248008765799</v>
      </c>
      <c r="J65" s="9"/>
      <c r="K65" s="114"/>
      <c r="L65" s="85"/>
      <c r="M65" s="85"/>
      <c r="N65" s="9"/>
      <c r="O65" s="9"/>
      <c r="P65" s="9"/>
      <c r="Q65" s="9"/>
      <c r="R65" s="9"/>
    </row>
    <row r="66" spans="1:18" ht="11.25">
      <c r="A66" s="152" t="s">
        <v>113</v>
      </c>
      <c r="B66" s="34">
        <f>+B58-B62</f>
        <v>454.58309183</v>
      </c>
      <c r="C66" s="34">
        <f t="shared" si="7"/>
        <v>326.64700000000005</v>
      </c>
      <c r="D66" s="34">
        <f t="shared" si="7"/>
        <v>331.603</v>
      </c>
      <c r="E66" s="34">
        <v>431.988</v>
      </c>
      <c r="F66" s="34">
        <f t="shared" si="8"/>
        <v>427.773</v>
      </c>
      <c r="G66" s="34">
        <f t="shared" si="8"/>
        <v>434.614</v>
      </c>
      <c r="H66" s="15">
        <f t="shared" si="5"/>
        <v>0.01599212666531069</v>
      </c>
      <c r="I66" s="15">
        <f>G66/E66-1</f>
        <v>0.006078872561274817</v>
      </c>
      <c r="J66" s="9"/>
      <c r="K66" s="114"/>
      <c r="L66" s="85"/>
      <c r="M66" s="85"/>
      <c r="N66" s="9"/>
      <c r="O66" s="9"/>
      <c r="P66" s="9"/>
      <c r="Q66" s="9"/>
      <c r="R66" s="9"/>
    </row>
    <row r="67" spans="2:19" ht="12.75">
      <c r="B67" s="89" t="e">
        <f>+(#REF!+#REF!+#REF!+#REF!)=(#REF!+#REF!+#REF!+#REF!+#REF!+#REF!+#REF!+#REF!)</f>
        <v>#REF!</v>
      </c>
      <c r="C67" s="89" t="e">
        <f>+(#REF!+#REF!+#REF!+#REF!)=(#REF!+#REF!+#REF!+#REF!+#REF!+#REF!+#REF!+#REF!)</f>
        <v>#REF!</v>
      </c>
      <c r="D67" s="89" t="e">
        <f>+(#REF!+#REF!+#REF!+#REF!)=(#REF!+#REF!+#REF!+#REF!+#REF!+#REF!+#REF!+#REF!)</f>
        <v>#REF!</v>
      </c>
      <c r="E67" s="96" t="b">
        <f>+(B55+B56+B57+B58)=(B59+B60+B61+B62+B63+B64+B65+B66)</f>
        <v>1</v>
      </c>
      <c r="F67" s="89" t="e">
        <f>+(#REF!+#REF!+#REF!+#REF!)=(#REF!+#REF!+#REF!+#REF!+#REF!+#REF!+#REF!+#REF!)</f>
        <v>#REF!</v>
      </c>
      <c r="G67" s="89"/>
      <c r="H67" s="89" t="b">
        <f>+(E55+E56+E57+E58)=(E59+E60+E61+E62+E63+E64+E65+E66)</f>
        <v>1</v>
      </c>
      <c r="I67" s="96"/>
      <c r="J67"/>
      <c r="K67" s="9"/>
      <c r="L67" s="114"/>
      <c r="M67" s="85"/>
      <c r="N67" s="63"/>
      <c r="O67" s="9"/>
      <c r="P67" s="9"/>
      <c r="Q67" s="9"/>
      <c r="R67" s="9"/>
      <c r="S67" s="9"/>
    </row>
    <row r="68" spans="5:8" ht="12.75">
      <c r="E68" s="96"/>
      <c r="F68" s="96"/>
      <c r="G68" s="96"/>
      <c r="H68" s="96"/>
    </row>
    <row r="69" ht="11.25">
      <c r="I69" s="17"/>
    </row>
    <row r="70" spans="2:9" ht="11.25">
      <c r="B70" s="17"/>
      <c r="C70" s="17"/>
      <c r="D70" s="17"/>
      <c r="E70" s="17"/>
      <c r="F70" s="17"/>
      <c r="G70" s="17"/>
      <c r="H70" s="17"/>
      <c r="I70" s="34"/>
    </row>
    <row r="71" spans="2:9" ht="11.25">
      <c r="B71" s="34"/>
      <c r="C71" s="17"/>
      <c r="D71" s="34"/>
      <c r="E71" s="34"/>
      <c r="F71" s="34"/>
      <c r="G71" s="34"/>
      <c r="H71" s="34"/>
      <c r="I71" s="34"/>
    </row>
    <row r="72" spans="2:9" ht="11.25">
      <c r="B72" s="34"/>
      <c r="C72" s="34"/>
      <c r="D72" s="34"/>
      <c r="E72" s="34"/>
      <c r="F72" s="34"/>
      <c r="G72" s="34"/>
      <c r="H72" s="34"/>
      <c r="I72" s="34"/>
    </row>
    <row r="73" spans="2:9" ht="11.25">
      <c r="B73" s="34"/>
      <c r="C73" s="34"/>
      <c r="D73" s="34"/>
      <c r="E73" s="34"/>
      <c r="F73" s="34"/>
      <c r="G73" s="34"/>
      <c r="H73" s="34"/>
      <c r="I73" s="17"/>
    </row>
    <row r="74" spans="2:9" ht="11.25">
      <c r="B74" s="17"/>
      <c r="C74" s="17"/>
      <c r="D74" s="17"/>
      <c r="E74" s="17"/>
      <c r="F74" s="17"/>
      <c r="G74" s="17"/>
      <c r="I74" s="34"/>
    </row>
    <row r="75" spans="2:9" ht="11.25">
      <c r="B75" s="34"/>
      <c r="C75" s="34"/>
      <c r="D75" s="34"/>
      <c r="E75" s="34"/>
      <c r="F75" s="34"/>
      <c r="G75" s="34"/>
      <c r="I75" s="34"/>
    </row>
    <row r="76" spans="2:9" ht="11.25">
      <c r="B76" s="34"/>
      <c r="C76" s="34"/>
      <c r="D76" s="34"/>
      <c r="E76" s="34"/>
      <c r="F76" s="34"/>
      <c r="G76" s="34"/>
      <c r="I76" s="34"/>
    </row>
    <row r="77" spans="2:9" ht="11.25">
      <c r="B77" s="34"/>
      <c r="C77" s="34"/>
      <c r="D77" s="34"/>
      <c r="E77" s="34"/>
      <c r="F77" s="34"/>
      <c r="G77" s="34"/>
      <c r="I77" s="17"/>
    </row>
    <row r="78" spans="2:9" ht="11.25">
      <c r="B78" s="17"/>
      <c r="C78" s="17"/>
      <c r="D78" s="17"/>
      <c r="E78" s="17"/>
      <c r="F78" s="17"/>
      <c r="G78" s="17"/>
      <c r="I78" s="34"/>
    </row>
    <row r="79" spans="2:9" ht="11.25">
      <c r="B79" s="34"/>
      <c r="C79" s="34"/>
      <c r="D79" s="34"/>
      <c r="E79" s="34"/>
      <c r="F79" s="34"/>
      <c r="G79" s="34"/>
      <c r="I79" s="34"/>
    </row>
    <row r="80" spans="2:9" ht="11.25">
      <c r="B80" s="34"/>
      <c r="C80" s="34"/>
      <c r="D80" s="34"/>
      <c r="E80" s="34"/>
      <c r="F80" s="34"/>
      <c r="G80" s="34"/>
      <c r="I80" s="34"/>
    </row>
    <row r="81" spans="2:9" ht="11.25">
      <c r="B81" s="34"/>
      <c r="C81" s="34"/>
      <c r="D81" s="34"/>
      <c r="E81" s="34"/>
      <c r="F81" s="34"/>
      <c r="G81" s="34"/>
      <c r="I81" s="17"/>
    </row>
    <row r="82" spans="2:9" ht="11.25">
      <c r="B82" s="60"/>
      <c r="C82" s="60"/>
      <c r="D82" s="60"/>
      <c r="E82" s="60"/>
      <c r="F82" s="60"/>
      <c r="I82" s="34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2009-12-10T03:47:14Z</cp:lastPrinted>
  <dcterms:created xsi:type="dcterms:W3CDTF">2008-11-05T07:26:31Z</dcterms:created>
  <dcterms:modified xsi:type="dcterms:W3CDTF">2010-11-17T10:17:49Z</dcterms:modified>
  <cp:category/>
  <cp:version/>
  <cp:contentType/>
  <cp:contentStatus/>
</cp:coreProperties>
</file>