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aiylchiev\Desktop\"/>
    </mc:Choice>
  </mc:AlternateContent>
  <bookViews>
    <workbookView xWindow="-45" yWindow="75" windowWidth="10110" windowHeight="1200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3">'Interbank credit'!$A$1:$H$33</definedName>
    <definedName name="_xlnm.Print_Area" localSheetId="0">Macroeconom!$A$1:$I$41</definedName>
    <definedName name="_xlnm.Print_Area" localSheetId="1">'NBKR operations'!$A$10:$H$62</definedName>
    <definedName name="_xlnm.Print_Area" localSheetId="2">'T-bills, T-bonds'!$A$1:$H$53</definedName>
  </definedNames>
  <calcPr calcId="152511"/>
</workbook>
</file>

<file path=xl/calcChain.xml><?xml version="1.0" encoding="utf-8"?>
<calcChain xmlns="http://schemas.openxmlformats.org/spreadsheetml/2006/main">
  <c r="H27" i="2" l="1"/>
  <c r="H25" i="2"/>
  <c r="H23" i="2"/>
  <c r="H22" i="2"/>
  <c r="H21" i="2"/>
  <c r="H20" i="2"/>
  <c r="H19" i="2"/>
  <c r="H18" i="2"/>
  <c r="H17" i="2"/>
  <c r="H15" i="2"/>
  <c r="H9" i="2"/>
  <c r="H4" i="2"/>
  <c r="G27" i="2"/>
  <c r="G25" i="2"/>
  <c r="G19" i="2"/>
  <c r="G18" i="2"/>
  <c r="G17" i="2"/>
  <c r="G15" i="2"/>
  <c r="G4" i="2"/>
  <c r="H26" i="7"/>
  <c r="H24" i="7"/>
  <c r="H22" i="7"/>
  <c r="H21" i="7"/>
  <c r="H20" i="7"/>
  <c r="H19" i="7"/>
  <c r="H18" i="7"/>
  <c r="H17" i="7"/>
  <c r="H16" i="7"/>
  <c r="H14" i="7"/>
  <c r="H8" i="7"/>
  <c r="H5" i="7"/>
  <c r="H4" i="7"/>
  <c r="G26" i="7"/>
  <c r="G24" i="7"/>
  <c r="G18" i="7"/>
  <c r="G17" i="7"/>
  <c r="G16" i="7"/>
  <c r="G14" i="7"/>
  <c r="G49" i="6"/>
  <c r="G50" i="6"/>
  <c r="G48" i="6"/>
  <c r="G45" i="6"/>
  <c r="G44" i="6"/>
  <c r="G40" i="6"/>
  <c r="G39" i="6"/>
  <c r="G35" i="6"/>
  <c r="G34" i="6"/>
  <c r="H58" i="1"/>
  <c r="H57" i="1"/>
  <c r="H56" i="1"/>
  <c r="H52" i="1"/>
  <c r="H46" i="1"/>
  <c r="H45" i="1"/>
  <c r="H40" i="1"/>
  <c r="H39" i="1"/>
  <c r="G39" i="1"/>
  <c r="H31" i="1"/>
  <c r="H30" i="1"/>
  <c r="H29" i="1"/>
  <c r="H25" i="1"/>
  <c r="H21" i="1"/>
  <c r="H20" i="1"/>
  <c r="H19" i="1"/>
  <c r="H18" i="1"/>
  <c r="G31" i="1"/>
  <c r="G25" i="1"/>
  <c r="G21" i="1"/>
  <c r="I28" i="3"/>
  <c r="B58" i="2" l="1"/>
  <c r="E58" i="2"/>
  <c r="H58" i="2" l="1"/>
  <c r="H8" i="2" l="1"/>
  <c r="H7" i="2"/>
  <c r="H6" i="2"/>
  <c r="H5" i="2"/>
  <c r="G8" i="2"/>
  <c r="G7" i="2"/>
  <c r="G6" i="2"/>
  <c r="G5" i="2"/>
  <c r="H6" i="7"/>
  <c r="H7" i="7"/>
  <c r="G4" i="7"/>
  <c r="G7" i="7"/>
  <c r="G6" i="7"/>
  <c r="G5" i="7"/>
  <c r="H7" i="1" l="1"/>
  <c r="H6" i="1"/>
  <c r="G7" i="1"/>
  <c r="G6" i="1"/>
  <c r="F4" i="1"/>
  <c r="F5" i="1"/>
  <c r="D4" i="1"/>
  <c r="G4" i="1" l="1"/>
  <c r="C4" i="1"/>
  <c r="H4" i="1" s="1"/>
  <c r="E4" i="1"/>
  <c r="C5" i="1"/>
  <c r="D5" i="1"/>
  <c r="H5" i="1" s="1"/>
  <c r="E5" i="1"/>
  <c r="G5" i="1" s="1"/>
  <c r="B4" i="1"/>
  <c r="I40" i="3" l="1"/>
  <c r="I39" i="3"/>
  <c r="I38" i="3"/>
  <c r="I37" i="3"/>
  <c r="I35" i="3"/>
  <c r="I34" i="3"/>
  <c r="H34" i="3"/>
  <c r="H35" i="3"/>
  <c r="H37" i="3"/>
  <c r="H38" i="3"/>
  <c r="H39" i="3"/>
  <c r="H40" i="3"/>
  <c r="H33" i="3"/>
  <c r="E13" i="3" l="1"/>
  <c r="F13" i="3"/>
  <c r="G13" i="3"/>
  <c r="H13" i="3"/>
  <c r="I13" i="3"/>
  <c r="J13" i="3"/>
  <c r="K13" i="3"/>
  <c r="L13" i="3"/>
  <c r="M13" i="3"/>
  <c r="D13" i="3"/>
  <c r="E12" i="3"/>
  <c r="F12" i="3"/>
  <c r="G12" i="3"/>
  <c r="H12" i="3"/>
  <c r="I12" i="3"/>
  <c r="J12" i="3"/>
  <c r="K12" i="3"/>
  <c r="L12" i="3"/>
  <c r="M12" i="3"/>
  <c r="D12" i="3"/>
  <c r="C12" i="3"/>
  <c r="H28" i="3" l="1"/>
  <c r="I21" i="3"/>
  <c r="I20" i="3"/>
  <c r="I19" i="3"/>
  <c r="I18" i="3"/>
  <c r="H21" i="3"/>
  <c r="H20" i="3"/>
  <c r="H19" i="3"/>
  <c r="H18" i="3"/>
  <c r="D13" i="1" l="1"/>
  <c r="C13" i="1"/>
  <c r="H13" i="1" l="1"/>
  <c r="H51" i="6"/>
  <c r="H50" i="6"/>
  <c r="H49" i="6"/>
  <c r="H48" i="6"/>
  <c r="H46" i="6"/>
  <c r="H41" i="6"/>
  <c r="H40" i="6"/>
  <c r="H39" i="6"/>
  <c r="H36" i="6"/>
  <c r="H35" i="6"/>
  <c r="H34" i="6"/>
  <c r="D43" i="6"/>
  <c r="D38" i="6"/>
  <c r="H38" i="6" s="1"/>
  <c r="D33" i="6"/>
  <c r="H33" i="6" s="1"/>
  <c r="C43" i="6"/>
  <c r="C38" i="6"/>
  <c r="C33" i="6"/>
  <c r="F43" i="6" l="1"/>
  <c r="F38" i="6"/>
  <c r="F33" i="6"/>
  <c r="G23" i="6" l="1"/>
  <c r="H25" i="6"/>
  <c r="H24" i="6"/>
  <c r="H23" i="6"/>
  <c r="H22" i="6"/>
  <c r="H19" i="6"/>
  <c r="H18" i="6"/>
  <c r="H17" i="6"/>
  <c r="H16" i="6"/>
  <c r="H13" i="6"/>
  <c r="H12" i="6"/>
  <c r="H11" i="6"/>
  <c r="H7" i="6"/>
  <c r="H6" i="6"/>
  <c r="H5" i="6"/>
  <c r="H8" i="6"/>
  <c r="H9" i="6"/>
  <c r="H14" i="6"/>
  <c r="H15" i="6"/>
  <c r="H20" i="6"/>
  <c r="H21" i="6"/>
  <c r="G17" i="6"/>
  <c r="F16" i="6"/>
  <c r="D16" i="6"/>
  <c r="C16" i="6"/>
  <c r="F10" i="6"/>
  <c r="D10" i="6"/>
  <c r="H10" i="6" s="1"/>
  <c r="C10" i="6"/>
  <c r="F4" i="6"/>
  <c r="D4" i="6"/>
  <c r="C4" i="6"/>
  <c r="H4" i="6" s="1"/>
  <c r="G57" i="1" l="1"/>
  <c r="G56" i="1"/>
  <c r="H51" i="1"/>
  <c r="G51" i="1"/>
  <c r="F50" i="1"/>
  <c r="D50" i="1"/>
  <c r="C50" i="1"/>
  <c r="B50" i="1"/>
  <c r="F44" i="1"/>
  <c r="D44" i="1"/>
  <c r="C44" i="1"/>
  <c r="B44" i="1"/>
  <c r="F38" i="1"/>
  <c r="D38" i="1"/>
  <c r="C38" i="1"/>
  <c r="H38" i="1" l="1"/>
  <c r="H50" i="1"/>
  <c r="H44" i="1"/>
  <c r="H39" i="2"/>
  <c r="C50" i="2" l="1"/>
  <c r="C51" i="2"/>
  <c r="C52" i="2"/>
  <c r="C53" i="2"/>
  <c r="C49" i="2"/>
  <c r="F13" i="1" l="1"/>
  <c r="E43" i="6"/>
  <c r="G43" i="6" s="1"/>
  <c r="E38" i="6"/>
  <c r="G38" i="6" s="1"/>
  <c r="E33" i="6"/>
  <c r="G33" i="6" s="1"/>
  <c r="E16" i="6"/>
  <c r="E10" i="6"/>
  <c r="E4" i="6"/>
  <c r="E50" i="1"/>
  <c r="G50" i="1" s="1"/>
  <c r="E44" i="1"/>
  <c r="E38" i="1"/>
  <c r="G38" i="1" s="1"/>
  <c r="E13" i="1" l="1"/>
  <c r="G13" i="1" s="1"/>
  <c r="I33" i="3"/>
  <c r="G45" i="1"/>
  <c r="G44" i="1"/>
  <c r="G30" i="1"/>
  <c r="H45" i="6" l="1"/>
  <c r="H44" i="6"/>
  <c r="B4" i="6" l="1"/>
  <c r="G4" i="6" l="1"/>
  <c r="B5" i="1" l="1"/>
  <c r="I39" i="2" l="1"/>
  <c r="H40" i="2" l="1"/>
  <c r="E67" i="2" l="1"/>
  <c r="E68" i="2"/>
  <c r="H68" i="2"/>
  <c r="E69" i="2"/>
  <c r="B69" i="2"/>
  <c r="B68" i="2"/>
  <c r="B67" i="2"/>
  <c r="E62" i="2"/>
  <c r="H62" i="2"/>
  <c r="B62" i="2"/>
  <c r="I58" i="2"/>
  <c r="I63" i="2"/>
  <c r="I64" i="2"/>
  <c r="I65" i="2"/>
  <c r="H63" i="2"/>
  <c r="H64" i="2"/>
  <c r="H65" i="2"/>
  <c r="H61" i="2"/>
  <c r="I61" i="2"/>
  <c r="I60" i="2"/>
  <c r="H60" i="2"/>
  <c r="I59" i="2"/>
  <c r="H59" i="2"/>
  <c r="B66" i="2" l="1"/>
  <c r="H69" i="2"/>
  <c r="I62" i="2"/>
  <c r="I68" i="2"/>
  <c r="E66" i="2"/>
  <c r="H67" i="2"/>
  <c r="I67" i="2"/>
  <c r="I69" i="2"/>
  <c r="I66" i="2" l="1"/>
  <c r="H66" i="2"/>
  <c r="H67" i="6"/>
  <c r="G67" i="6"/>
  <c r="H64" i="6"/>
  <c r="G64" i="6"/>
  <c r="G61" i="6"/>
  <c r="G58" i="6"/>
  <c r="G66" i="6"/>
  <c r="H66" i="6"/>
  <c r="H63" i="6"/>
  <c r="G63" i="6"/>
  <c r="G60" i="6"/>
  <c r="H60" i="6"/>
  <c r="G57" i="6"/>
  <c r="H57" i="6"/>
  <c r="H61" i="6"/>
  <c r="H58" i="6"/>
  <c r="G25" i="6" l="1"/>
  <c r="G24" i="6"/>
  <c r="G22" i="6"/>
  <c r="G19" i="6"/>
  <c r="G18" i="6"/>
  <c r="G13" i="6"/>
  <c r="G12" i="6"/>
  <c r="G11" i="6"/>
  <c r="G7" i="6"/>
  <c r="G6" i="6"/>
  <c r="G5" i="6"/>
  <c r="G8" i="6"/>
  <c r="G9" i="6"/>
  <c r="G14" i="6"/>
  <c r="G15" i="6"/>
  <c r="G20" i="6"/>
  <c r="G21" i="6"/>
  <c r="H43" i="6" l="1"/>
  <c r="G42" i="1" l="1"/>
  <c r="G43" i="1"/>
  <c r="G48" i="1"/>
  <c r="G49" i="1"/>
  <c r="G54" i="1"/>
  <c r="G55" i="1"/>
  <c r="H55" i="1"/>
  <c r="H54" i="1"/>
  <c r="H49" i="1"/>
  <c r="H48" i="1"/>
  <c r="H43" i="1"/>
  <c r="H42" i="1"/>
  <c r="G16" i="6"/>
  <c r="G10" i="6"/>
  <c r="I53" i="2" l="1"/>
  <c r="H46" i="2"/>
  <c r="H53" i="2" l="1"/>
  <c r="I40" i="2" l="1"/>
  <c r="I41" i="2"/>
  <c r="I42" i="2"/>
  <c r="I43" i="2"/>
  <c r="I44" i="2"/>
  <c r="I45" i="2"/>
  <c r="I46" i="2"/>
  <c r="I47" i="2"/>
  <c r="I48" i="2"/>
  <c r="H41" i="2"/>
  <c r="H42" i="2"/>
  <c r="H43" i="2"/>
  <c r="H44" i="2"/>
  <c r="H45" i="2"/>
  <c r="H47" i="2"/>
  <c r="H48" i="2"/>
  <c r="H50" i="2"/>
  <c r="I49" i="2"/>
  <c r="H49" i="2"/>
  <c r="H52" i="2" l="1"/>
  <c r="H51" i="2"/>
  <c r="I51" i="2"/>
  <c r="I50" i="2"/>
  <c r="I52" i="2"/>
  <c r="H60" i="1" l="1"/>
  <c r="H61" i="1"/>
  <c r="G26" i="6" l="1"/>
  <c r="H26" i="6"/>
  <c r="G27" i="6"/>
  <c r="H27" i="6"/>
  <c r="G60" i="1"/>
  <c r="G61" i="1"/>
  <c r="G22" i="1"/>
  <c r="H22" i="1"/>
  <c r="H28" i="1"/>
  <c r="D7" i="3" l="1"/>
  <c r="K60" i="1" l="1"/>
  <c r="L60" i="1"/>
  <c r="K61" i="1"/>
  <c r="L61" i="1"/>
  <c r="K27" i="6" l="1"/>
  <c r="K26" i="6"/>
</calcChain>
</file>

<file path=xl/sharedStrings.xml><?xml version="1.0" encoding="utf-8"?>
<sst xmlns="http://schemas.openxmlformats.org/spreadsheetml/2006/main" count="782" uniqueCount="127">
  <si>
    <t>-</t>
  </si>
  <si>
    <t>91-дн.</t>
  </si>
  <si>
    <t>180-дн.</t>
  </si>
  <si>
    <t xml:space="preserve">18-мес. </t>
  </si>
  <si>
    <t xml:space="preserve">24-мес. </t>
  </si>
  <si>
    <t>Депозитные операции в нац. валюте</t>
  </si>
  <si>
    <t>Покупка ЦБ</t>
  </si>
  <si>
    <t xml:space="preserve">    Покупка ЦБ</t>
  </si>
  <si>
    <t>2014</t>
  </si>
  <si>
    <t>2015</t>
  </si>
  <si>
    <t>Monthly Press-Release of the NBKR</t>
  </si>
  <si>
    <t>October 2016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</si>
  <si>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</si>
  <si>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</si>
  <si>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</si>
  <si>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</si>
  <si>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</si>
  <si>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</si>
  <si>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</si>
  <si>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</si>
  <si>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</si>
  <si>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2016</t>
  </si>
  <si>
    <t>Feb 2016</t>
  </si>
  <si>
    <t>Mar 2016</t>
  </si>
  <si>
    <t>Apr 2016</t>
  </si>
  <si>
    <t>May 2016</t>
  </si>
  <si>
    <t>June 2016</t>
  </si>
  <si>
    <t>July 2016</t>
  </si>
  <si>
    <t>Aug 2016</t>
  </si>
  <si>
    <t>Sep 2016</t>
  </si>
  <si>
    <t>Oct 2016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</si>
  <si>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</si>
  <si>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</si>
  <si>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</si>
  <si>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</si>
  <si>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</si>
  <si>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</si>
  <si>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</si>
  <si>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Sep 2015</t>
  </si>
  <si>
    <t>Oct 2015</t>
  </si>
  <si>
    <t>Growth for the month</t>
  </si>
  <si>
    <t>Growth from the beginning of the year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</si>
  <si>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</si>
  <si>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</si>
  <si>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</si>
  <si>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</si>
  <si>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</si>
  <si>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</si>
  <si>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</si>
  <si>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</si>
  <si>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</si>
  <si>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</si>
  <si>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</si>
  <si>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</si>
  <si>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</si>
  <si>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</si>
  <si>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</si>
  <si>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</si>
  <si>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</si>
  <si>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</si>
  <si>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</si>
  <si>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</si>
  <si>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Jan-Oct 2015</t>
  </si>
  <si>
    <t>Jan-Oct 2016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</si>
  <si>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</si>
  <si>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</si>
  <si>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</si>
  <si>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</si>
  <si>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</si>
  <si>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</t>
  </si>
  <si>
    <t>Overnight deposits</t>
  </si>
  <si>
    <t>Deposit transactions in foreign currency</t>
  </si>
  <si>
    <t>NBKR rates</t>
  </si>
  <si>
    <t>Discount rate (end of period)</t>
  </si>
  <si>
    <t>REPO purchase</t>
  </si>
  <si>
    <t>REPO sale</t>
  </si>
  <si>
    <t>Overnight credits (end of period)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</si>
  <si>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</si>
  <si>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</si>
  <si>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</si>
  <si>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</si>
  <si>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</si>
  <si>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</si>
  <si>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</si>
  <si>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</si>
  <si>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</si>
  <si>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</si>
  <si>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</si>
  <si>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</si>
  <si>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</si>
  <si>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</si>
  <si>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</si>
  <si>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</si>
  <si>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</si>
  <si>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</si>
  <si>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</si>
  <si>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</si>
  <si>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</si>
  <si>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</si>
  <si>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</si>
  <si>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Table 10. T-bonds auctions in foreign currency (for the period)</t>
  </si>
  <si>
    <t>(mln. of US Dollars / percent)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</si>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</sst>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.00_р_._-;\-* #,##0.00_р_._-;_-* &quot;-&quot;??_р_._-;_-@_-"/>
    <numFmt numFmtId="165" formatCode="#,##0.0"/>
    <numFmt numFmtId="166" formatCode="0.0000"/>
    <numFmt numFmtId="167" formatCode="0.0"/>
    <numFmt numFmtId="168" formatCode="0.00_ ;[Red]\-0.00\ "/>
    <numFmt numFmtId="169" formatCode="#,##0.0_ ;[Red]\-#,##0.0\ "/>
    <numFmt numFmtId="170" formatCode="dd/mm/yy;@"/>
    <numFmt numFmtId="171" formatCode="#,##0.0000_ ;[Red]\-#,##0.0000\ "/>
    <numFmt numFmtId="172" formatCode="0.000000%"/>
    <numFmt numFmtId="173" formatCode="0.0_ ;[Red]\-0.0\ "/>
    <numFmt numFmtId="174" formatCode="#,##0.00_ ;[Red]\-#,##0.00\ "/>
    <numFmt numFmtId="175" formatCode="#,##0.000_ ;[Red]\-#,##0.000\ "/>
    <numFmt numFmtId="176" formatCode="#,##0.000"/>
    <numFmt numFmtId="177" formatCode="#,##0.00000"/>
    <numFmt numFmtId="178" formatCode="#,##0.000000"/>
    <numFmt numFmtId="179" formatCode="_-* #,##0.0_р_._-;\-* #,##0.0_р_._-;_-* &quot;-&quot;?_р_._-;_-@_-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(* #,##0.00_);_(* \(#,##0.00\);_(* &quot;-&quot;??_);_(@_)"/>
    <numFmt numFmtId="184" formatCode="#,##0.0000"/>
  </numFmts>
  <fonts count="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color indexed="9"/>
      <name val="Arial"/>
      <family val="2"/>
      <charset val="204"/>
    </font>
    <font>
      <sz val="8"/>
      <color indexed="10"/>
      <name val="Arial"/>
      <family val="2"/>
      <charset val="204"/>
    </font>
    <font>
      <b/>
      <i/>
      <sz val="8"/>
      <color rgb="FFFF0000"/>
      <name val="Arial Cyr"/>
      <charset val="204"/>
    </font>
    <font>
      <i/>
      <sz val="8"/>
      <color rgb="FFFF0000"/>
      <name val="Arial Cyr"/>
      <charset val="204"/>
    </font>
    <font>
      <i/>
      <sz val="8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4" fillId="0" borderId="0"/>
    <xf numFmtId="0" fontId="3" fillId="0" borderId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" fillId="0" borderId="0"/>
    <xf numFmtId="0" fontId="1" fillId="0" borderId="0"/>
  </cellStyleXfs>
  <cellXfs count="221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70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5" fontId="8" fillId="0" borderId="0" xfId="0" applyNumberFormat="1" applyFont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2" fontId="17" fillId="0" borderId="0" xfId="3" applyNumberFormat="1" applyFont="1" applyFill="1"/>
    <xf numFmtId="0" fontId="17" fillId="0" borderId="0" xfId="2" applyFont="1" applyFill="1" applyBorder="1"/>
    <xf numFmtId="169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8" fontId="8" fillId="0" borderId="0" xfId="0" applyNumberFormat="1" applyFont="1" applyFill="1" applyAlignment="1">
      <alignment horizontal="right" vertical="center"/>
    </xf>
    <xf numFmtId="168" fontId="12" fillId="0" borderId="0" xfId="0" applyNumberFormat="1" applyFont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5" fontId="21" fillId="0" borderId="0" xfId="2" applyNumberFormat="1" applyFont="1" applyFill="1" applyAlignment="1"/>
    <xf numFmtId="165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9" fontId="26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10" fillId="0" borderId="0" xfId="0" applyNumberFormat="1" applyFont="1" applyFill="1" applyAlignment="1">
      <alignment horizontal="right" vertical="center"/>
    </xf>
    <xf numFmtId="169" fontId="8" fillId="0" borderId="0" xfId="0" applyNumberFormat="1" applyFont="1" applyFill="1" applyAlignment="1">
      <alignment vertical="center"/>
    </xf>
    <xf numFmtId="169" fontId="8" fillId="0" borderId="0" xfId="0" applyNumberFormat="1" applyFont="1" applyFill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 wrapText="1"/>
    </xf>
    <xf numFmtId="169" fontId="11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/>
    </xf>
    <xf numFmtId="171" fontId="26" fillId="0" borderId="0" xfId="0" applyNumberFormat="1" applyFont="1" applyFill="1" applyAlignment="1">
      <alignment horizontal="right"/>
    </xf>
    <xf numFmtId="174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1" fontId="17" fillId="0" borderId="0" xfId="2" applyNumberFormat="1" applyFont="1" applyFill="1"/>
    <xf numFmtId="2" fontId="17" fillId="0" borderId="0" xfId="2" applyNumberFormat="1" applyFont="1" applyFill="1"/>
    <xf numFmtId="164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/>
    <xf numFmtId="179" fontId="8" fillId="0" borderId="0" xfId="0" applyNumberFormat="1" applyFont="1"/>
    <xf numFmtId="169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5" fontId="17" fillId="0" borderId="0" xfId="2" applyNumberFormat="1" applyFont="1"/>
    <xf numFmtId="166" fontId="8" fillId="0" borderId="0" xfId="0" applyNumberFormat="1" applyFont="1" applyFill="1" applyBorder="1" applyAlignment="1">
      <alignment horizontal="right" vertical="center" wrapText="1"/>
    </xf>
    <xf numFmtId="173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horizontal="right" vertical="center"/>
    </xf>
    <xf numFmtId="173" fontId="12" fillId="0" borderId="0" xfId="0" applyNumberFormat="1" applyFont="1" applyFill="1" applyAlignment="1">
      <alignment horizontal="right" vertical="center"/>
    </xf>
    <xf numFmtId="166" fontId="17" fillId="0" borderId="0" xfId="2" applyNumberFormat="1" applyFont="1"/>
    <xf numFmtId="171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8" fontId="8" fillId="0" borderId="0" xfId="0" applyNumberFormat="1" applyFont="1"/>
    <xf numFmtId="165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8" fontId="8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9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6" fontId="0" fillId="0" borderId="0" xfId="0" applyNumberFormat="1"/>
    <xf numFmtId="168" fontId="8" fillId="0" borderId="0" xfId="0" applyNumberFormat="1" applyFont="1" applyAlignment="1">
      <alignment horizontal="right"/>
    </xf>
    <xf numFmtId="166" fontId="6" fillId="0" borderId="0" xfId="46" applyNumberFormat="1"/>
    <xf numFmtId="173" fontId="8" fillId="0" borderId="0" xfId="0" applyNumberFormat="1" applyFont="1" applyFill="1" applyBorder="1" applyAlignment="1">
      <alignment vertical="center"/>
    </xf>
    <xf numFmtId="169" fontId="8" fillId="0" borderId="0" xfId="0" applyNumberFormat="1" applyFont="1" applyFill="1" applyBorder="1" applyAlignment="1">
      <alignment vertical="center"/>
    </xf>
    <xf numFmtId="169" fontId="11" fillId="0" borderId="0" xfId="0" applyNumberFormat="1" applyFont="1" applyFill="1" applyAlignment="1">
      <alignment horizontal="left" vertical="center"/>
    </xf>
    <xf numFmtId="169" fontId="12" fillId="0" borderId="0" xfId="0" applyNumberFormat="1" applyFont="1" applyFill="1" applyAlignment="1">
      <alignment horizontal="left" vertical="center"/>
    </xf>
    <xf numFmtId="169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165" fontId="8" fillId="33" borderId="0" xfId="0" applyNumberFormat="1" applyFont="1" applyFill="1" applyAlignment="1">
      <alignment horizontal="right" vertical="center"/>
    </xf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5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5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9" fontId="10" fillId="0" borderId="0" xfId="0" applyNumberFormat="1" applyFont="1" applyFill="1" applyAlignment="1">
      <alignment horizontal="right" vertical="center"/>
    </xf>
    <xf numFmtId="4" fontId="46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5" fontId="17" fillId="0" borderId="0" xfId="2" applyNumberFormat="1" applyFont="1" applyFill="1"/>
    <xf numFmtId="174" fontId="18" fillId="0" borderId="0" xfId="2" applyNumberFormat="1" applyFont="1" applyFill="1"/>
    <xf numFmtId="0" fontId="22" fillId="0" borderId="0" xfId="2" applyFont="1" applyAlignment="1">
      <alignment horizontal="center"/>
    </xf>
    <xf numFmtId="168" fontId="8" fillId="33" borderId="0" xfId="0" applyNumberFormat="1" applyFont="1" applyFill="1" applyAlignment="1">
      <alignment horizontal="right" vertical="center"/>
    </xf>
    <xf numFmtId="175" fontId="13" fillId="0" borderId="0" xfId="0" applyNumberFormat="1" applyFont="1" applyFill="1" applyBorder="1" applyAlignment="1">
      <alignment horizontal="left" vertical="center" wrapText="1"/>
    </xf>
    <xf numFmtId="165" fontId="13" fillId="0" borderId="0" xfId="2" applyNumberFormat="1" applyFont="1" applyFill="1" applyBorder="1" applyAlignment="1">
      <alignment vertical="center"/>
    </xf>
    <xf numFmtId="169" fontId="12" fillId="0" borderId="0" xfId="0" applyNumberFormat="1" applyFont="1" applyFill="1" applyAlignment="1">
      <alignment horizontal="right" vertical="center"/>
    </xf>
    <xf numFmtId="0" fontId="47" fillId="0" borderId="1" xfId="0" applyFont="1" applyFill="1" applyBorder="1" applyAlignment="1">
      <alignment horizontal="center" vertical="center" wrapText="1"/>
    </xf>
    <xf numFmtId="165" fontId="47" fillId="0" borderId="0" xfId="0" applyNumberFormat="1" applyFont="1" applyFill="1" applyBorder="1" applyAlignment="1">
      <alignment horizontal="right" vertical="center" wrapText="1"/>
    </xf>
    <xf numFmtId="165" fontId="48" fillId="0" borderId="0" xfId="0" applyNumberFormat="1" applyFont="1" applyFill="1" applyBorder="1" applyAlignment="1">
      <alignment horizontal="right" vertical="center" wrapText="1"/>
    </xf>
    <xf numFmtId="169" fontId="48" fillId="0" borderId="0" xfId="0" applyNumberFormat="1" applyFont="1" applyFill="1" applyAlignment="1">
      <alignment horizontal="right" vertical="center"/>
    </xf>
    <xf numFmtId="169" fontId="21" fillId="0" borderId="0" xfId="0" applyNumberFormat="1" applyFont="1" applyFill="1" applyAlignment="1">
      <alignment horizontal="right" vertical="center"/>
    </xf>
    <xf numFmtId="0" fontId="47" fillId="0" borderId="1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84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167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165" fontId="13" fillId="0" borderId="0" xfId="0" applyNumberFormat="1" applyFont="1" applyBorder="1" applyAlignment="1">
      <alignment vertical="center"/>
    </xf>
    <xf numFmtId="165" fontId="47" fillId="0" borderId="0" xfId="0" applyNumberFormat="1" applyFont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0" fontId="48" fillId="0" borderId="0" xfId="0" applyNumberFormat="1" applyFont="1" applyFill="1" applyBorder="1" applyAlignment="1">
      <alignment vertical="center"/>
    </xf>
    <xf numFmtId="2" fontId="50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8" fillId="0" borderId="0" xfId="0" applyFont="1" applyFill="1" applyAlignment="1">
      <alignment horizontal="right" indent="4"/>
    </xf>
    <xf numFmtId="165" fontId="8" fillId="0" borderId="0" xfId="0" applyNumberFormat="1" applyFont="1" applyFill="1"/>
    <xf numFmtId="2" fontId="8" fillId="0" borderId="0" xfId="0" applyNumberFormat="1" applyFont="1" applyFill="1"/>
    <xf numFmtId="164" fontId="8" fillId="0" borderId="0" xfId="0" applyNumberFormat="1" applyFont="1" applyFill="1"/>
    <xf numFmtId="4" fontId="8" fillId="0" borderId="0" xfId="0" applyNumberFormat="1" applyFont="1" applyFill="1"/>
    <xf numFmtId="169" fontId="11" fillId="0" borderId="0" xfId="0" applyNumberFormat="1" applyFont="1" applyFill="1" applyBorder="1" applyAlignment="1">
      <alignment horizontal="right" vertical="center" wrapText="1"/>
    </xf>
    <xf numFmtId="169" fontId="12" fillId="0" borderId="0" xfId="0" applyNumberFormat="1" applyFont="1" applyFill="1" applyBorder="1" applyAlignment="1">
      <alignment horizontal="right" vertical="center" wrapText="1"/>
    </xf>
    <xf numFmtId="168" fontId="12" fillId="33" borderId="0" xfId="0" applyNumberFormat="1" applyFont="1" applyFill="1" applyAlignment="1">
      <alignment horizontal="right" vertical="center"/>
    </xf>
    <xf numFmtId="168" fontId="12" fillId="0" borderId="0" xfId="0" applyNumberFormat="1" applyFont="1" applyFill="1" applyAlignment="1">
      <alignment horizontal="right" vertical="center"/>
    </xf>
    <xf numFmtId="165" fontId="12" fillId="0" borderId="0" xfId="0" applyNumberFormat="1" applyFont="1" applyFill="1" applyAlignment="1">
      <alignment horizontal="right" vertical="center"/>
    </xf>
    <xf numFmtId="165" fontId="12" fillId="33" borderId="0" xfId="0" applyNumberFormat="1" applyFont="1" applyFill="1" applyAlignment="1">
      <alignment horizontal="right" vertical="center"/>
    </xf>
    <xf numFmtId="165" fontId="11" fillId="0" borderId="0" xfId="48" applyNumberFormat="1" applyFont="1" applyFill="1" applyAlignment="1">
      <alignment horizontal="right" vertical="center"/>
    </xf>
    <xf numFmtId="165" fontId="12" fillId="0" borderId="0" xfId="48" applyNumberFormat="1" applyFont="1" applyFill="1" applyAlignment="1">
      <alignment horizontal="right" vertical="center"/>
    </xf>
    <xf numFmtId="4" fontId="11" fillId="0" borderId="0" xfId="48" applyNumberFormat="1" applyFont="1" applyFill="1" applyAlignment="1">
      <alignment horizontal="right" vertical="center"/>
    </xf>
    <xf numFmtId="4" fontId="12" fillId="0" borderId="0" xfId="48" applyNumberFormat="1" applyFont="1" applyFill="1" applyAlignment="1">
      <alignment horizontal="right" vertical="center"/>
    </xf>
    <xf numFmtId="165" fontId="51" fillId="0" borderId="0" xfId="0" applyNumberFormat="1" applyFont="1" applyFill="1" applyAlignment="1">
      <alignment horizontal="right" vertical="center"/>
    </xf>
    <xf numFmtId="165" fontId="52" fillId="0" borderId="0" xfId="0" applyNumberFormat="1" applyFont="1" applyFill="1" applyAlignment="1">
      <alignment horizontal="right" vertical="center"/>
    </xf>
    <xf numFmtId="4" fontId="51" fillId="0" borderId="0" xfId="0" applyNumberFormat="1" applyFont="1" applyFill="1" applyAlignment="1">
      <alignment horizontal="right" vertical="center"/>
    </xf>
    <xf numFmtId="4" fontId="52" fillId="0" borderId="0" xfId="0" applyNumberFormat="1" applyFont="1" applyFill="1" applyAlignment="1">
      <alignment horizontal="right" vertical="center"/>
    </xf>
    <xf numFmtId="165" fontId="52" fillId="0" borderId="0" xfId="48" applyNumberFormat="1" applyFont="1" applyFill="1" applyAlignment="1">
      <alignment horizontal="right" vertical="center"/>
    </xf>
    <xf numFmtId="4" fontId="51" fillId="0" borderId="0" xfId="48" applyNumberFormat="1" applyFont="1" applyFill="1" applyAlignment="1">
      <alignment horizontal="right" vertical="center"/>
    </xf>
    <xf numFmtId="4" fontId="52" fillId="0" borderId="0" xfId="48" applyNumberFormat="1" applyFont="1" applyFill="1" applyAlignment="1">
      <alignment horizontal="right" vertical="center"/>
    </xf>
    <xf numFmtId="165" fontId="8" fillId="33" borderId="0" xfId="0" applyNumberFormat="1" applyFont="1" applyFill="1" applyBorder="1" applyAlignment="1">
      <alignment horizontal="right" vertical="center"/>
    </xf>
    <xf numFmtId="168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0" applyNumberFormat="1" applyFont="1" applyFill="1" applyAlignment="1">
      <alignment horizontal="left"/>
    </xf>
    <xf numFmtId="168" fontId="8" fillId="0" borderId="0" xfId="0" applyNumberFormat="1" applyFont="1" applyFill="1"/>
    <xf numFmtId="0" fontId="10" fillId="0" borderId="0" xfId="0" applyFont="1" applyFill="1"/>
    <xf numFmtId="169" fontId="47" fillId="0" borderId="0" xfId="0" applyNumberFormat="1" applyFont="1" applyFill="1" applyAlignment="1">
      <alignment horizontal="right" vertical="center"/>
    </xf>
    <xf numFmtId="169" fontId="13" fillId="0" borderId="0" xfId="0" applyNumberFormat="1" applyFont="1" applyFill="1" applyAlignment="1">
      <alignment horizontal="right" vertical="center"/>
    </xf>
    <xf numFmtId="169" fontId="53" fillId="0" borderId="0" xfId="0" applyNumberFormat="1" applyFont="1" applyFill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47" fillId="0" borderId="0" xfId="0" applyNumberFormat="1" applyFont="1" applyFill="1" applyBorder="1" applyAlignment="1">
      <alignment horizontal="right" vertical="center"/>
    </xf>
    <xf numFmtId="169" fontId="48" fillId="0" borderId="0" xfId="0" applyNumberFormat="1" applyFont="1" applyFill="1" applyBorder="1" applyAlignment="1">
      <alignment horizontal="right" vertical="center"/>
    </xf>
    <xf numFmtId="169" fontId="2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indent="4"/>
    </xf>
    <xf numFmtId="0" fontId="25" fillId="0" borderId="0" xfId="48" applyFont="1" applyFill="1"/>
    <xf numFmtId="0" fontId="12" fillId="0" borderId="0" xfId="48" applyFont="1" applyFill="1" applyAlignment="1">
      <alignment horizontal="left"/>
    </xf>
    <xf numFmtId="0" fontId="10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2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 indent="1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</cellXfs>
  <cellStyles count="68">
    <cellStyle name="20% — акцент1" xfId="23" builtinId="30" customBuiltin="1"/>
    <cellStyle name="20% — акцент2" xfId="27" builtinId="34" customBuiltin="1"/>
    <cellStyle name="20% — акцент3" xfId="31" builtinId="38" customBuiltin="1"/>
    <cellStyle name="20% — акцент4" xfId="35" builtinId="42" customBuiltin="1"/>
    <cellStyle name="20% — акцент5" xfId="39" builtinId="46" customBuiltin="1"/>
    <cellStyle name="20% — акцент6" xfId="43" builtinId="50" customBuiltin="1"/>
    <cellStyle name="40% — акцент1" xfId="24" builtinId="31" customBuiltin="1"/>
    <cellStyle name="40% — акцент2" xfId="28" builtinId="35" customBuiltin="1"/>
    <cellStyle name="40% — акцент3" xfId="32" builtinId="39" customBuiltin="1"/>
    <cellStyle name="40% — акцент4" xfId="36" builtinId="43" customBuiltin="1"/>
    <cellStyle name="40% — акцент5" xfId="40" builtinId="47" customBuiltin="1"/>
    <cellStyle name="40% — акцент6" xfId="44" builtinId="51" customBuiltin="1"/>
    <cellStyle name="60% — акцент1" xfId="25" builtinId="32" customBuiltin="1"/>
    <cellStyle name="60% — акцент2" xfId="29" builtinId="36" customBuiltin="1"/>
    <cellStyle name="60% — акцент3" xfId="33" builtinId="40" customBuiltin="1"/>
    <cellStyle name="60% — акцент4" xfId="37" builtinId="44" customBuiltin="1"/>
    <cellStyle name="60% — акцент5" xfId="41" builtinId="48" customBuiltin="1"/>
    <cellStyle name="60% —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87"/>
          <c:y val="0.35714285714286848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01904"/>
        <c:axId val="367702296"/>
      </c:barChart>
      <c:lineChart>
        <c:grouping val="standard"/>
        <c:varyColors val="0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01904"/>
        <c:axId val="367702296"/>
      </c:lineChart>
      <c:catAx>
        <c:axId val="36770190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02296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190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21" r="0.750000000000014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87"/>
          <c:y val="0.35714285714286848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03080"/>
        <c:axId val="367700336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03080"/>
        <c:axId val="367700336"/>
      </c:lineChart>
      <c:catAx>
        <c:axId val="36770308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00336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308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21" r="0.7500000000000142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98"/>
          <c:y val="0.35714285714286864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03472"/>
        <c:axId val="367703864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03472"/>
        <c:axId val="367703864"/>
      </c:lineChart>
      <c:catAx>
        <c:axId val="36770347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03864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347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43" r="0.7500000000000144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04648"/>
        <c:axId val="367705040"/>
      </c:lineChart>
      <c:catAx>
        <c:axId val="367704648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705040"/>
        <c:scaling>
          <c:orientation val="minMax"/>
          <c:max val="2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4648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21" r="0.7500000000000142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1860,932974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07784"/>
        <c:axId val="367162240"/>
      </c:barChart>
      <c:lineChart>
        <c:grouping val="standard"/>
        <c:varyColors val="0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120,775839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159888"/>
        <c:axId val="367158712"/>
      </c:lineChart>
      <c:catAx>
        <c:axId val="36770778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16224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367162240"/>
        <c:scaling>
          <c:orientation val="minMax"/>
          <c:max val="10000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7784"/>
        <c:crosses val="autoZero"/>
        <c:crossBetween val="between"/>
        <c:majorUnit val="2000"/>
        <c:minorUnit val="100"/>
      </c:valAx>
      <c:catAx>
        <c:axId val="36715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7158712"/>
        <c:crossesAt val="39"/>
        <c:auto val="0"/>
        <c:lblAlgn val="ctr"/>
        <c:lblOffset val="100"/>
        <c:noMultiLvlLbl val="0"/>
      </c:catAx>
      <c:valAx>
        <c:axId val="367158712"/>
        <c:scaling>
          <c:orientation val="minMax"/>
          <c:max val="1000"/>
          <c:min val="-200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159888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21" r="0.750000000000014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57536"/>
        <c:axId val="367161456"/>
      </c:barChart>
      <c:lineChart>
        <c:grouping val="standard"/>
        <c:varyColors val="0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157536"/>
        <c:axId val="367161456"/>
      </c:lineChart>
      <c:lineChart>
        <c:grouping val="standard"/>
        <c:varyColors val="0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158320"/>
        <c:axId val="367157928"/>
      </c:lineChart>
      <c:catAx>
        <c:axId val="3671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y-KG"/>
          </a:p>
        </c:txPr>
        <c:crossAx val="36716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7161456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y-KG"/>
          </a:p>
        </c:txPr>
        <c:crossAx val="367157536"/>
        <c:crosses val="autoZero"/>
        <c:crossBetween val="between"/>
        <c:majorUnit val="1"/>
      </c:valAx>
      <c:catAx>
        <c:axId val="367158320"/>
        <c:scaling>
          <c:orientation val="minMax"/>
        </c:scaling>
        <c:delete val="1"/>
        <c:axPos val="b"/>
        <c:majorTickMark val="out"/>
        <c:minorTickMark val="none"/>
        <c:tickLblPos val="none"/>
        <c:crossAx val="367157928"/>
        <c:crosses val="autoZero"/>
        <c:auto val="0"/>
        <c:lblAlgn val="ctr"/>
        <c:lblOffset val="100"/>
        <c:noMultiLvlLbl val="0"/>
      </c:catAx>
      <c:valAx>
        <c:axId val="367157928"/>
        <c:scaling>
          <c:orientation val="minMax"/>
          <c:max val="40"/>
          <c:min val="34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ky-KG"/>
          </a:p>
        </c:txPr>
        <c:crossAx val="367158320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ky-KG"/>
    </a:p>
  </c:txPr>
  <c:printSettings>
    <c:headerFooter alignWithMargins="0">
      <c:oddHeader>&amp;A</c:oddHeader>
      <c:oddFooter>Page &amp;P</c:oddFooter>
    </c:headerFooter>
    <c:pageMargins b="1" l="0.75000000000001421" r="0.7500000000000142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87"/>
          <c:y val="0.35714285714286848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05824"/>
        <c:axId val="367162632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05824"/>
        <c:axId val="367162632"/>
      </c:lineChart>
      <c:catAx>
        <c:axId val="36770582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162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162632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ky-KG"/>
          </a:p>
        </c:txPr>
        <c:crossAx val="36770582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ky-KG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ky-KG"/>
    </a:p>
  </c:txPr>
  <c:printSettings>
    <c:headerFooter alignWithMargins="0"/>
    <c:pageMargins b="1" l="0.75000000000001421" r="0.7500000000000142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25</xdr:row>
      <xdr:rowOff>0</xdr:rowOff>
    </xdr:from>
    <xdr:to>
      <xdr:col>36</xdr:col>
      <xdr:colOff>38100</xdr:colOff>
      <xdr:row>25</xdr:row>
      <xdr:rowOff>133350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I1"/>
    </sheetView>
  </sheetViews>
  <sheetFormatPr defaultColWidth="8" defaultRowHeight="15" x14ac:dyDescent="0.2"/>
  <cols>
    <col min="1" max="1" width="33.140625" style="16" customWidth="1"/>
    <col min="2" max="5" width="10.7109375" style="16" customWidth="1"/>
    <col min="6" max="8" width="10.7109375" style="17" customWidth="1"/>
    <col min="9" max="9" width="10.7109375" style="18" customWidth="1"/>
    <col min="10" max="20" width="10.7109375" style="16" customWidth="1"/>
    <col min="21" max="24" width="9.7109375" style="16" customWidth="1"/>
    <col min="25" max="26" width="8.42578125" style="16" bestFit="1" customWidth="1"/>
    <col min="27" max="16384" width="8" style="16"/>
  </cols>
  <sheetData>
    <row r="1" spans="1:27" ht="15.75" x14ac:dyDescent="0.25">
      <c r="A1" s="219" t="s">
        <v>10</v>
      </c>
      <c r="B1" s="219"/>
      <c r="C1" s="219"/>
      <c r="D1" s="219"/>
      <c r="E1" s="219"/>
      <c r="F1" s="219"/>
      <c r="G1" s="219"/>
      <c r="H1" s="219"/>
      <c r="I1" s="219"/>
      <c r="J1" s="97"/>
      <c r="K1" s="97"/>
      <c r="L1" s="97"/>
      <c r="M1" s="97"/>
      <c r="N1" s="97"/>
      <c r="O1" s="97"/>
      <c r="P1" s="97"/>
      <c r="Q1" s="44"/>
      <c r="R1" s="44"/>
      <c r="S1" s="44"/>
      <c r="T1" s="44"/>
      <c r="U1" s="44"/>
      <c r="V1" s="44"/>
      <c r="W1" s="44"/>
      <c r="X1" s="44"/>
    </row>
    <row r="2" spans="1:27" ht="15.75" x14ac:dyDescent="0.25">
      <c r="A2" s="220" t="s">
        <v>11</v>
      </c>
      <c r="B2" s="220"/>
      <c r="C2" s="220"/>
      <c r="D2" s="220"/>
      <c r="E2" s="220"/>
      <c r="F2" s="220"/>
      <c r="G2" s="220"/>
      <c r="H2" s="220"/>
      <c r="I2" s="220"/>
      <c r="J2" s="98"/>
      <c r="K2" s="98"/>
      <c r="L2" s="98"/>
      <c r="M2" s="98"/>
      <c r="N2" s="98"/>
      <c r="O2" s="98"/>
      <c r="P2" s="98"/>
      <c r="Q2" s="65"/>
      <c r="R2" s="65"/>
      <c r="S2" s="65"/>
      <c r="T2" s="65"/>
      <c r="U2" s="65"/>
      <c r="V2" s="65"/>
      <c r="W2" s="65"/>
      <c r="X2" s="65"/>
    </row>
    <row r="3" spans="1:27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40"/>
      <c r="P3" s="44"/>
      <c r="Q3" s="44"/>
      <c r="R3" s="44"/>
      <c r="S3" s="44"/>
      <c r="T3" s="44"/>
      <c r="U3" s="44"/>
      <c r="V3" s="44"/>
      <c r="W3" s="44"/>
      <c r="X3" s="44"/>
    </row>
    <row r="4" spans="1:27" ht="15" customHeight="1" x14ac:dyDescent="0.2">
      <c r="A4" s="36" t="s">
        <v>12</v>
      </c>
      <c r="B4" s="15"/>
      <c r="C4" s="15"/>
      <c r="D4" s="15"/>
    </row>
    <row r="5" spans="1:27" ht="15" customHeight="1" x14ac:dyDescent="0.2">
      <c r="A5" s="12" t="s">
        <v>13</v>
      </c>
      <c r="B5" s="19"/>
      <c r="C5" s="19"/>
      <c r="D5" s="19"/>
      <c r="E5" s="20"/>
      <c r="F5" s="21"/>
      <c r="G5" s="21"/>
      <c r="H5" s="21"/>
    </row>
    <row r="6" spans="1:27" s="24" customFormat="1" ht="26.25" customHeight="1" x14ac:dyDescent="0.2">
      <c r="A6" s="45"/>
      <c r="B6" s="133" t="s">
        <v>8</v>
      </c>
      <c r="C6" s="133" t="s">
        <v>9</v>
      </c>
      <c r="D6" s="46" t="s">
        <v>21</v>
      </c>
      <c r="E6" s="46" t="s">
        <v>22</v>
      </c>
      <c r="F6" s="46" t="s">
        <v>23</v>
      </c>
      <c r="G6" s="46" t="s">
        <v>24</v>
      </c>
      <c r="H6" s="46" t="s">
        <v>25</v>
      </c>
      <c r="I6" s="46" t="s">
        <v>26</v>
      </c>
      <c r="J6" s="46" t="s">
        <v>27</v>
      </c>
      <c r="K6" s="46" t="s">
        <v>28</v>
      </c>
      <c r="L6" s="46" t="s">
        <v>29</v>
      </c>
      <c r="M6" s="46" t="s">
        <v>30</v>
      </c>
    </row>
    <row r="7" spans="1:27" ht="26.25" customHeight="1" x14ac:dyDescent="0.2">
      <c r="A7" s="26" t="s">
        <v>14</v>
      </c>
      <c r="B7" s="80">
        <v>4</v>
      </c>
      <c r="C7" s="110">
        <v>3.5</v>
      </c>
      <c r="D7" s="80">
        <f>89.3-100</f>
        <v>-10.700000000000003</v>
      </c>
      <c r="E7" s="80">
        <v>-7.8</v>
      </c>
      <c r="F7" s="80">
        <v>-4.9000000000000004</v>
      </c>
      <c r="G7" s="80">
        <v>-4.9000000000000004</v>
      </c>
      <c r="H7" s="80">
        <v>-4</v>
      </c>
      <c r="I7" s="80">
        <v>-2.2999999999999998</v>
      </c>
      <c r="J7" s="80">
        <v>-1.2</v>
      </c>
      <c r="K7" s="80">
        <v>0.4</v>
      </c>
      <c r="L7" s="80">
        <v>2</v>
      </c>
      <c r="M7" s="80">
        <v>2.7</v>
      </c>
    </row>
    <row r="8" spans="1:27" ht="26.25" customHeight="1" x14ac:dyDescent="0.2">
      <c r="A8" s="26" t="s">
        <v>15</v>
      </c>
      <c r="B8" s="58">
        <v>110.47536836915444</v>
      </c>
      <c r="C8" s="111">
        <v>103.35191559523442</v>
      </c>
      <c r="D8" s="58">
        <v>99.953049942659462</v>
      </c>
      <c r="E8" s="58">
        <v>99.722924517645779</v>
      </c>
      <c r="F8" s="58">
        <v>98.775295959355319</v>
      </c>
      <c r="G8" s="58">
        <v>98.055847533670104</v>
      </c>
      <c r="H8" s="58">
        <v>98.218810188012768</v>
      </c>
      <c r="I8" s="58">
        <v>98.2</v>
      </c>
      <c r="J8" s="58">
        <v>97.71299365520936</v>
      </c>
      <c r="K8" s="58">
        <v>97.30512701398834</v>
      </c>
      <c r="L8" s="58">
        <v>97.545546728588732</v>
      </c>
      <c r="M8" s="58">
        <v>97.979922229252722</v>
      </c>
    </row>
    <row r="9" spans="1:27" ht="26.25" customHeight="1" x14ac:dyDescent="0.2">
      <c r="A9" s="26" t="s">
        <v>16</v>
      </c>
      <c r="B9" s="59" t="s">
        <v>0</v>
      </c>
      <c r="C9" s="75" t="s">
        <v>0</v>
      </c>
      <c r="D9" s="58">
        <v>99.953049942659462</v>
      </c>
      <c r="E9" s="58">
        <v>99.769766480216774</v>
      </c>
      <c r="F9" s="58">
        <v>99.049738500074994</v>
      </c>
      <c r="G9" s="58">
        <v>99.271631212341546</v>
      </c>
      <c r="H9" s="58">
        <v>100.166193713523</v>
      </c>
      <c r="I9" s="58">
        <v>101.3</v>
      </c>
      <c r="J9" s="58">
        <v>99.490978261728443</v>
      </c>
      <c r="K9" s="58">
        <v>99.58258709925498</v>
      </c>
      <c r="L9" s="58">
        <v>100.24707815711071</v>
      </c>
      <c r="M9" s="58">
        <v>100.44530531144862</v>
      </c>
    </row>
    <row r="10" spans="1:27" ht="26.25" customHeight="1" x14ac:dyDescent="0.2">
      <c r="A10" s="26" t="s">
        <v>17</v>
      </c>
      <c r="B10" s="59">
        <v>10.5</v>
      </c>
      <c r="C10" s="75">
        <v>10</v>
      </c>
      <c r="D10" s="59">
        <v>10</v>
      </c>
      <c r="E10" s="59">
        <v>10</v>
      </c>
      <c r="F10" s="59">
        <v>8</v>
      </c>
      <c r="G10" s="59">
        <v>8</v>
      </c>
      <c r="H10" s="59">
        <v>6</v>
      </c>
      <c r="I10" s="59">
        <v>6</v>
      </c>
      <c r="J10" s="59">
        <v>6</v>
      </c>
      <c r="K10" s="59">
        <v>6</v>
      </c>
      <c r="L10" s="59">
        <v>6</v>
      </c>
      <c r="M10" s="59">
        <v>6</v>
      </c>
    </row>
    <row r="11" spans="1:27" ht="26.25" customHeight="1" x14ac:dyDescent="0.2">
      <c r="A11" s="26" t="s">
        <v>18</v>
      </c>
      <c r="B11" s="81">
        <v>58.886499999999998</v>
      </c>
      <c r="C11" s="81">
        <v>75.899299999999997</v>
      </c>
      <c r="D11" s="81">
        <v>75.882599999999996</v>
      </c>
      <c r="E11" s="81">
        <v>74.252499999999998</v>
      </c>
      <c r="F11" s="81">
        <v>70.015799999999999</v>
      </c>
      <c r="G11" s="81">
        <v>68.42</v>
      </c>
      <c r="H11" s="81">
        <v>68.298599999999993</v>
      </c>
      <c r="I11" s="81">
        <v>67.486000000000004</v>
      </c>
      <c r="J11" s="81">
        <v>67.969899999999996</v>
      </c>
      <c r="K11" s="81">
        <v>68.899000000000001</v>
      </c>
      <c r="L11" s="81">
        <v>67.934600000000003</v>
      </c>
      <c r="M11" s="81">
        <v>68.653800000000004</v>
      </c>
    </row>
    <row r="12" spans="1:27" s="22" customFormat="1" ht="26.25" customHeight="1" x14ac:dyDescent="0.2">
      <c r="A12" s="26" t="s">
        <v>19</v>
      </c>
      <c r="B12" s="82">
        <v>19.573781144029098</v>
      </c>
      <c r="C12" s="82">
        <f>C11/B11*100-100</f>
        <v>28.890832363954388</v>
      </c>
      <c r="D12" s="82">
        <f>D11/$C$11*100-100</f>
        <v>-2.2002837970831024E-2</v>
      </c>
      <c r="E12" s="82">
        <f t="shared" ref="E12:M12" si="0">E11/$C$11*100-100</f>
        <v>-2.1697169802620095</v>
      </c>
      <c r="F12" s="82">
        <f t="shared" si="0"/>
        <v>-7.7517183952948159</v>
      </c>
      <c r="G12" s="82">
        <f t="shared" si="0"/>
        <v>-9.854241079957248</v>
      </c>
      <c r="H12" s="82">
        <f t="shared" si="0"/>
        <v>-10.014189854188388</v>
      </c>
      <c r="I12" s="82">
        <f t="shared" si="0"/>
        <v>-11.084818964074756</v>
      </c>
      <c r="J12" s="82">
        <f t="shared" si="0"/>
        <v>-10.447263677003619</v>
      </c>
      <c r="K12" s="82">
        <f t="shared" si="0"/>
        <v>-9.2231417154044806</v>
      </c>
      <c r="L12" s="82">
        <f t="shared" si="0"/>
        <v>-10.493772669840169</v>
      </c>
      <c r="M12" s="82">
        <f t="shared" si="0"/>
        <v>-9.5462013483655284</v>
      </c>
    </row>
    <row r="13" spans="1:27" s="22" customFormat="1" ht="26.25" customHeight="1" x14ac:dyDescent="0.2">
      <c r="A13" s="26" t="s">
        <v>20</v>
      </c>
      <c r="B13" s="82" t="s">
        <v>0</v>
      </c>
      <c r="C13" s="82" t="s">
        <v>0</v>
      </c>
      <c r="D13" s="82">
        <f>D11/C11*100-100</f>
        <v>-2.2002837970831024E-2</v>
      </c>
      <c r="E13" s="82">
        <f t="shared" ref="E13:M13" si="1">E11/D11*100-100</f>
        <v>-2.1481868043530312</v>
      </c>
      <c r="F13" s="82">
        <f t="shared" si="1"/>
        <v>-5.7058011514763791</v>
      </c>
      <c r="G13" s="82">
        <f t="shared" si="1"/>
        <v>-2.2791998377508946</v>
      </c>
      <c r="H13" s="82">
        <f t="shared" si="1"/>
        <v>-0.1774334989769244</v>
      </c>
      <c r="I13" s="82">
        <f t="shared" si="1"/>
        <v>-1.1897754858810998</v>
      </c>
      <c r="J13" s="82">
        <f t="shared" si="1"/>
        <v>0.71703760780013681</v>
      </c>
      <c r="K13" s="82">
        <f t="shared" si="1"/>
        <v>1.3669285963345601</v>
      </c>
      <c r="L13" s="82">
        <f t="shared" si="1"/>
        <v>-1.399730039623222</v>
      </c>
      <c r="M13" s="82">
        <f t="shared" si="1"/>
        <v>1.0586652456921826</v>
      </c>
    </row>
    <row r="14" spans="1:27" s="22" customFormat="1" ht="15" customHeight="1" x14ac:dyDescent="0.2">
      <c r="A14" s="27"/>
      <c r="B14" s="42"/>
      <c r="C14" s="63"/>
      <c r="D14" s="63"/>
      <c r="E14" s="66"/>
      <c r="F14" s="64"/>
      <c r="G14" s="64"/>
      <c r="H14" s="64"/>
      <c r="I14" s="6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7" s="22" customFormat="1" ht="15" customHeight="1" x14ac:dyDescent="0.2">
      <c r="A15" s="36" t="s">
        <v>31</v>
      </c>
      <c r="B15" s="42"/>
      <c r="C15" s="42"/>
      <c r="D15" s="42"/>
      <c r="E15" s="42"/>
      <c r="F15" s="42"/>
      <c r="G15" s="42"/>
      <c r="H15" s="42"/>
      <c r="I15" s="18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67"/>
      <c r="Z15" s="67"/>
      <c r="AA15" s="67"/>
    </row>
    <row r="16" spans="1:27" s="22" customFormat="1" ht="12.75" customHeight="1" x14ac:dyDescent="0.2">
      <c r="A16" s="12" t="s">
        <v>32</v>
      </c>
      <c r="B16" s="42"/>
      <c r="C16" s="42"/>
      <c r="D16" s="42"/>
      <c r="E16" s="42"/>
      <c r="F16" s="42"/>
      <c r="G16" s="42"/>
      <c r="H16" s="42"/>
      <c r="I16" s="1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22" customFormat="1" ht="42" x14ac:dyDescent="0.2">
      <c r="A17" s="47"/>
      <c r="B17" s="133" t="s">
        <v>8</v>
      </c>
      <c r="C17" s="46" t="s">
        <v>38</v>
      </c>
      <c r="D17" s="46" t="s">
        <v>39</v>
      </c>
      <c r="E17" s="133" t="s">
        <v>9</v>
      </c>
      <c r="F17" s="46" t="s">
        <v>29</v>
      </c>
      <c r="G17" s="46" t="s">
        <v>30</v>
      </c>
      <c r="H17" s="49" t="s">
        <v>40</v>
      </c>
      <c r="I17" s="49" t="s">
        <v>41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22" customFormat="1" ht="13.5" customHeight="1" x14ac:dyDescent="0.2">
      <c r="A18" s="26" t="s">
        <v>33</v>
      </c>
      <c r="B18" s="59">
        <v>57074.591200000003</v>
      </c>
      <c r="C18" s="59">
        <v>58430.6345</v>
      </c>
      <c r="D18" s="59">
        <v>58108.642700000004</v>
      </c>
      <c r="E18" s="59">
        <v>58398.015399999997</v>
      </c>
      <c r="F18" s="59">
        <v>70605.740740100009</v>
      </c>
      <c r="G18" s="59">
        <v>71414.66220810001</v>
      </c>
      <c r="H18" s="61">
        <f>G18-F18</f>
        <v>808.92146800000046</v>
      </c>
      <c r="I18" s="61">
        <f>G18-E18</f>
        <v>13016.646808100013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4" s="22" customFormat="1" ht="13.5" customHeight="1" x14ac:dyDescent="0.2">
      <c r="A19" s="26" t="s">
        <v>34</v>
      </c>
      <c r="B19" s="59">
        <v>64471.911799999994</v>
      </c>
      <c r="C19" s="59">
        <v>66558.842199999999</v>
      </c>
      <c r="D19" s="59">
        <v>67583.1152</v>
      </c>
      <c r="E19" s="59">
        <v>67055.319199999998</v>
      </c>
      <c r="F19" s="59">
        <v>80224.849341020003</v>
      </c>
      <c r="G19" s="59">
        <v>80163.616199869997</v>
      </c>
      <c r="H19" s="61">
        <f>G19-F19</f>
        <v>-61.233141150005395</v>
      </c>
      <c r="I19" s="61">
        <f>G19-E19</f>
        <v>13108.296999869999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4" s="22" customFormat="1" ht="13.5" customHeight="1" x14ac:dyDescent="0.2">
      <c r="A20" s="26" t="s">
        <v>35</v>
      </c>
      <c r="B20" s="59">
        <v>124544.35376750001</v>
      </c>
      <c r="C20" s="59">
        <v>135694.86550222998</v>
      </c>
      <c r="D20" s="59">
        <v>139069.72846562002</v>
      </c>
      <c r="E20" s="59">
        <v>143142.99196366</v>
      </c>
      <c r="F20" s="59">
        <v>156299.35162867</v>
      </c>
      <c r="G20" s="59">
        <v>158000.57206438002</v>
      </c>
      <c r="H20" s="61">
        <f>G20-F20</f>
        <v>1701.2204357100127</v>
      </c>
      <c r="I20" s="61">
        <f>G20-E20</f>
        <v>14857.580100720021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4" s="22" customFormat="1" ht="13.5" customHeight="1" x14ac:dyDescent="0.2">
      <c r="A21" s="51" t="s">
        <v>36</v>
      </c>
      <c r="B21" s="75">
        <v>30.656548478029372</v>
      </c>
      <c r="C21" s="75">
        <v>29.572419786296273</v>
      </c>
      <c r="D21" s="75">
        <v>29.832502733191408</v>
      </c>
      <c r="E21" s="75">
        <v>30.519838492107603</v>
      </c>
      <c r="F21" s="75">
        <v>32.475281937521892</v>
      </c>
      <c r="G21" s="75">
        <v>32.134588875901898</v>
      </c>
      <c r="H21" s="61">
        <f>G21-F21</f>
        <v>-0.34069306161999435</v>
      </c>
      <c r="I21" s="61">
        <f>G21-E21</f>
        <v>1.6147503837942949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4" s="22" customFormat="1" ht="6" customHeight="1" x14ac:dyDescent="0.2">
      <c r="A22" s="51"/>
      <c r="B22" s="75"/>
      <c r="C22" s="75"/>
      <c r="D22" s="75"/>
      <c r="E22" s="75"/>
      <c r="F22" s="75"/>
      <c r="G22" s="75"/>
      <c r="H22" s="75"/>
      <c r="I22" s="75"/>
      <c r="J22" s="74"/>
      <c r="K22" s="74"/>
      <c r="L22" s="74"/>
      <c r="M22" s="74"/>
      <c r="N22" s="74"/>
      <c r="O22" s="74"/>
      <c r="P22" s="74"/>
      <c r="Q22" s="24"/>
      <c r="R22" s="24"/>
      <c r="S22" s="24"/>
      <c r="T22" s="24"/>
      <c r="U22" s="24"/>
      <c r="V22" s="24"/>
      <c r="W22" s="24"/>
      <c r="X22" s="24"/>
    </row>
    <row r="23" spans="1:24" s="22" customFormat="1" ht="15" customHeight="1" x14ac:dyDescent="0.2">
      <c r="A23" s="100" t="s">
        <v>37</v>
      </c>
      <c r="B23" s="51"/>
      <c r="C23" s="51"/>
      <c r="D23" s="51"/>
      <c r="E23" s="51"/>
      <c r="F23" s="51"/>
      <c r="G23" s="51"/>
      <c r="H23" s="51"/>
      <c r="I23" s="51"/>
      <c r="J23" s="51"/>
      <c r="K23" s="142"/>
      <c r="L23" s="142"/>
      <c r="M23" s="142"/>
      <c r="N23" s="142"/>
      <c r="O23" s="142"/>
      <c r="P23" s="142"/>
      <c r="Q23" s="24"/>
      <c r="R23" s="24"/>
      <c r="S23" s="24"/>
      <c r="T23" s="24"/>
      <c r="U23" s="24"/>
      <c r="V23" s="24"/>
      <c r="W23" s="24"/>
      <c r="X23" s="24"/>
    </row>
    <row r="24" spans="1:24" ht="15.75" customHeight="1" x14ac:dyDescent="0.2">
      <c r="B24" s="22"/>
      <c r="C24" s="22"/>
      <c r="D24" s="22"/>
      <c r="E24" s="138"/>
      <c r="F24" s="139"/>
      <c r="G24" s="139"/>
      <c r="H24" s="18"/>
      <c r="I24" s="84"/>
      <c r="K24" s="78"/>
    </row>
    <row r="25" spans="1:24" s="31" customFormat="1" ht="15" customHeight="1" x14ac:dyDescent="0.2">
      <c r="A25" s="30" t="s">
        <v>42</v>
      </c>
      <c r="B25" s="34"/>
      <c r="C25" s="35"/>
      <c r="D25" s="35"/>
      <c r="E25" s="35"/>
      <c r="F25" s="40"/>
      <c r="G25" s="40"/>
      <c r="H25" s="41"/>
    </row>
    <row r="26" spans="1:24" s="31" customFormat="1" ht="12.75" customHeight="1" x14ac:dyDescent="0.2">
      <c r="A26" s="33" t="s">
        <v>43</v>
      </c>
      <c r="B26" s="34"/>
      <c r="C26" s="35"/>
      <c r="D26" s="35"/>
      <c r="E26" s="35"/>
      <c r="F26" s="40"/>
      <c r="G26" s="40"/>
      <c r="H26" s="41"/>
    </row>
    <row r="27" spans="1:24" s="31" customFormat="1" ht="42" x14ac:dyDescent="0.2">
      <c r="A27" s="47"/>
      <c r="B27" s="133" t="s">
        <v>8</v>
      </c>
      <c r="C27" s="46" t="s">
        <v>38</v>
      </c>
      <c r="D27" s="46" t="s">
        <v>39</v>
      </c>
      <c r="E27" s="133" t="s">
        <v>9</v>
      </c>
      <c r="F27" s="46" t="s">
        <v>29</v>
      </c>
      <c r="G27" s="46" t="s">
        <v>30</v>
      </c>
      <c r="H27" s="49" t="s">
        <v>40</v>
      </c>
      <c r="I27" s="49" t="s">
        <v>41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4" s="32" customFormat="1" ht="26.25" customHeight="1" x14ac:dyDescent="0.2">
      <c r="A28" s="26" t="s">
        <v>44</v>
      </c>
      <c r="B28" s="143">
        <v>1957.55597687923</v>
      </c>
      <c r="C28" s="143">
        <v>1795.9397407199999</v>
      </c>
      <c r="D28" s="143">
        <v>1897.7288387099998</v>
      </c>
      <c r="E28" s="143">
        <v>1778.2621027299999</v>
      </c>
      <c r="F28" s="143">
        <v>1979.0027589900001</v>
      </c>
      <c r="G28" s="143">
        <v>1944.0324529</v>
      </c>
      <c r="H28" s="61">
        <f>G28-F28</f>
        <v>-34.970306090000122</v>
      </c>
      <c r="I28" s="61">
        <f>G28-E28</f>
        <v>165.77035017000003</v>
      </c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</row>
    <row r="30" spans="1:24" s="2" customFormat="1" ht="15.75" customHeight="1" x14ac:dyDescent="0.2">
      <c r="A30" s="37" t="s">
        <v>45</v>
      </c>
      <c r="B30" s="1"/>
    </row>
    <row r="31" spans="1:24" s="2" customFormat="1" ht="12.75" customHeight="1" x14ac:dyDescent="0.2">
      <c r="B31" s="16"/>
      <c r="C31" s="16"/>
      <c r="D31" s="16"/>
    </row>
    <row r="32" spans="1:24" s="2" customFormat="1" ht="42" x14ac:dyDescent="0.2">
      <c r="A32" s="50"/>
      <c r="B32" s="133" t="s">
        <v>8</v>
      </c>
      <c r="C32" s="46" t="s">
        <v>38</v>
      </c>
      <c r="D32" s="46" t="s">
        <v>39</v>
      </c>
      <c r="E32" s="133" t="s">
        <v>9</v>
      </c>
      <c r="F32" s="46" t="s">
        <v>29</v>
      </c>
      <c r="G32" s="46" t="s">
        <v>30</v>
      </c>
      <c r="H32" s="49" t="s">
        <v>40</v>
      </c>
      <c r="I32" s="49" t="s">
        <v>41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4" s="2" customFormat="1" ht="26.25" customHeight="1" x14ac:dyDescent="0.2">
      <c r="A33" s="3" t="s">
        <v>46</v>
      </c>
      <c r="B33" s="79">
        <v>58.886499999999998</v>
      </c>
      <c r="C33" s="81">
        <v>68.835899999999995</v>
      </c>
      <c r="D33" s="81">
        <v>69.697999999999993</v>
      </c>
      <c r="E33" s="79">
        <v>75.899299999999997</v>
      </c>
      <c r="F33" s="81">
        <v>67.934600000000003</v>
      </c>
      <c r="G33" s="81">
        <v>68.653800000000004</v>
      </c>
      <c r="H33" s="61">
        <f>G33-F33</f>
        <v>0.71920000000000073</v>
      </c>
      <c r="I33" s="61">
        <f>G33-E33</f>
        <v>-7.2454999999999927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8"/>
      <c r="X33" s="8"/>
    </row>
    <row r="34" spans="1:24" s="2" customFormat="1" ht="26.25" customHeight="1" x14ac:dyDescent="0.2">
      <c r="A34" s="3" t="s">
        <v>47</v>
      </c>
      <c r="B34" s="79">
        <v>58.895600000000002</v>
      </c>
      <c r="C34" s="79">
        <v>68.824799999999996</v>
      </c>
      <c r="D34" s="79">
        <v>69.697999999999993</v>
      </c>
      <c r="E34" s="79">
        <v>75.896900000000002</v>
      </c>
      <c r="F34" s="79">
        <v>67.912899999999993</v>
      </c>
      <c r="G34" s="79">
        <v>68.678600000000003</v>
      </c>
      <c r="H34" s="61">
        <f t="shared" ref="H34:H40" si="2">G34-F34</f>
        <v>0.7657000000000096</v>
      </c>
      <c r="I34" s="61">
        <f t="shared" ref="I34:I35" si="3">G34-E34</f>
        <v>-7.2182999999999993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8"/>
      <c r="X34" s="8"/>
    </row>
    <row r="35" spans="1:24" s="2" customFormat="1" ht="26.25" customHeight="1" x14ac:dyDescent="0.2">
      <c r="A35" s="3" t="s">
        <v>48</v>
      </c>
      <c r="B35" s="79">
        <v>1.2097</v>
      </c>
      <c r="C35" s="79">
        <v>1.1242000000000001</v>
      </c>
      <c r="D35" s="79">
        <v>1.1005</v>
      </c>
      <c r="E35" s="79">
        <v>1.0860000000000001</v>
      </c>
      <c r="F35" s="79">
        <v>1.1237999999999999</v>
      </c>
      <c r="G35" s="79">
        <v>1.0979000000000001</v>
      </c>
      <c r="H35" s="61">
        <f>G35-F35</f>
        <v>-2.5899999999999812E-2</v>
      </c>
      <c r="I35" s="61">
        <f t="shared" si="3"/>
        <v>1.1900000000000022E-2</v>
      </c>
      <c r="J35" s="79"/>
      <c r="K35" s="79"/>
      <c r="L35" s="79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8"/>
      <c r="X35" s="8"/>
    </row>
    <row r="36" spans="1:24" s="2" customFormat="1" ht="26.25" customHeight="1" x14ac:dyDescent="0.2">
      <c r="A36" s="3" t="s">
        <v>49</v>
      </c>
      <c r="B36" s="79"/>
      <c r="C36" s="79"/>
      <c r="D36" s="79"/>
      <c r="E36" s="79"/>
      <c r="F36" s="79"/>
      <c r="G36" s="79"/>
      <c r="H36" s="61"/>
      <c r="I36" s="6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  <c r="X36" s="8"/>
    </row>
    <row r="37" spans="1:24" s="2" customFormat="1" ht="13.5" customHeight="1" x14ac:dyDescent="0.2">
      <c r="A37" s="52" t="s">
        <v>50</v>
      </c>
      <c r="B37" s="79">
        <v>59.220457789234125</v>
      </c>
      <c r="C37" s="79">
        <v>68.737200000000001</v>
      </c>
      <c r="D37" s="79">
        <v>69.750399999999999</v>
      </c>
      <c r="E37" s="79">
        <v>75.973682920068541</v>
      </c>
      <c r="F37" s="79">
        <v>68.027935462093964</v>
      </c>
      <c r="G37" s="79">
        <v>68.732128584605235</v>
      </c>
      <c r="H37" s="61">
        <f t="shared" si="2"/>
        <v>0.70419312251127053</v>
      </c>
      <c r="I37" s="61">
        <f t="shared" ref="I37:I40" si="4">G37-E37</f>
        <v>-7.2415543354633058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8"/>
      <c r="X37" s="8"/>
    </row>
    <row r="38" spans="1:24" s="2" customFormat="1" ht="13.5" customHeight="1" x14ac:dyDescent="0.2">
      <c r="A38" s="52" t="s">
        <v>51</v>
      </c>
      <c r="B38" s="79">
        <v>71.521093933687837</v>
      </c>
      <c r="C38" s="79">
        <v>77.068100000000001</v>
      </c>
      <c r="D38" s="79">
        <v>76.755799999999994</v>
      </c>
      <c r="E38" s="79">
        <v>82.851092292581455</v>
      </c>
      <c r="F38" s="79">
        <v>76.492604963430068</v>
      </c>
      <c r="G38" s="79">
        <v>75.061739889145159</v>
      </c>
      <c r="H38" s="61">
        <f t="shared" si="2"/>
        <v>-1.4308650742849096</v>
      </c>
      <c r="I38" s="61">
        <f t="shared" si="4"/>
        <v>-7.7893524034362969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8"/>
      <c r="X38" s="8"/>
    </row>
    <row r="39" spans="1:24" s="2" customFormat="1" ht="13.5" customHeight="1" x14ac:dyDescent="0.2">
      <c r="A39" s="52" t="s">
        <v>52</v>
      </c>
      <c r="B39" s="79">
        <v>1.0176220513318082</v>
      </c>
      <c r="C39" s="79">
        <v>1.0455000000000001</v>
      </c>
      <c r="D39" s="79">
        <v>1.0876999999999999</v>
      </c>
      <c r="E39" s="79">
        <v>1.0380681323765208</v>
      </c>
      <c r="F39" s="79">
        <v>1.0689731641421036</v>
      </c>
      <c r="G39" s="79">
        <v>1.0879635941618349</v>
      </c>
      <c r="H39" s="61">
        <f t="shared" si="2"/>
        <v>1.8990430019731219E-2</v>
      </c>
      <c r="I39" s="61">
        <f t="shared" si="4"/>
        <v>4.989546178531401E-2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8"/>
      <c r="X39" s="8"/>
    </row>
    <row r="40" spans="1:24" s="2" customFormat="1" ht="13.5" customHeight="1" x14ac:dyDescent="0.2">
      <c r="A40" s="52" t="s">
        <v>53</v>
      </c>
      <c r="B40" s="79">
        <v>0.31983550081897927</v>
      </c>
      <c r="C40" s="79">
        <v>0.25359999999999999</v>
      </c>
      <c r="D40" s="79">
        <v>0.24840000000000001</v>
      </c>
      <c r="E40" s="79">
        <v>0.22414089742634977</v>
      </c>
      <c r="F40" s="79">
        <v>0.20470280465604732</v>
      </c>
      <c r="G40" s="79">
        <v>0.20551926331913703</v>
      </c>
      <c r="H40" s="61">
        <f t="shared" si="2"/>
        <v>8.1645866308971415E-4</v>
      </c>
      <c r="I40" s="61">
        <f t="shared" si="4"/>
        <v>-1.8621634107212737E-2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9"/>
      <c r="X40" s="9"/>
    </row>
    <row r="41" spans="1:24" x14ac:dyDescent="0.2">
      <c r="F41" s="18"/>
      <c r="G41" s="18"/>
    </row>
    <row r="42" spans="1:24" x14ac:dyDescent="0.2">
      <c r="C42" s="83"/>
      <c r="D42" s="83"/>
      <c r="E42" s="83"/>
    </row>
    <row r="43" spans="1:24" x14ac:dyDescent="0.2">
      <c r="C43" s="83"/>
      <c r="D43" s="83"/>
      <c r="E43" s="83"/>
      <c r="G43" s="107"/>
    </row>
    <row r="44" spans="1:24" x14ac:dyDescent="0.2">
      <c r="C44" s="83"/>
      <c r="D44" s="83"/>
      <c r="E44" s="83"/>
      <c r="G44" s="107"/>
    </row>
    <row r="45" spans="1:24" ht="15.75" x14ac:dyDescent="0.25">
      <c r="C45" s="83"/>
      <c r="D45" s="83"/>
      <c r="E45" s="83"/>
      <c r="G45" s="109"/>
    </row>
    <row r="46" spans="1:24" ht="15.75" x14ac:dyDescent="0.25">
      <c r="G46" s="109"/>
    </row>
    <row r="47" spans="1:24" ht="15.75" x14ac:dyDescent="0.25">
      <c r="G47" s="109"/>
    </row>
    <row r="48" spans="1:24" ht="15.75" x14ac:dyDescent="0.25">
      <c r="G48" s="109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63"/>
  <sheetViews>
    <sheetView workbookViewId="0">
      <selection activeCell="K52" sqref="K52"/>
    </sheetView>
  </sheetViews>
  <sheetFormatPr defaultRowHeight="11.25" x14ac:dyDescent="0.2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 x14ac:dyDescent="0.2">
      <c r="A1" s="37" t="s">
        <v>54</v>
      </c>
      <c r="B1" s="1"/>
    </row>
    <row r="2" spans="1:12" s="5" customFormat="1" ht="12.75" customHeight="1" x14ac:dyDescent="0.2">
      <c r="A2" s="4" t="s">
        <v>55</v>
      </c>
      <c r="B2" s="4"/>
      <c r="C2" s="6"/>
      <c r="D2" s="6"/>
      <c r="E2" s="6"/>
      <c r="F2" s="6"/>
      <c r="G2" s="6"/>
    </row>
    <row r="3" spans="1:12" ht="26.25" customHeight="1" x14ac:dyDescent="0.2">
      <c r="A3" s="48"/>
      <c r="B3" s="133" t="s">
        <v>9</v>
      </c>
      <c r="C3" s="46" t="s">
        <v>62</v>
      </c>
      <c r="D3" s="46" t="s">
        <v>63</v>
      </c>
      <c r="E3" s="46" t="s">
        <v>29</v>
      </c>
      <c r="F3" s="46" t="s">
        <v>30</v>
      </c>
      <c r="G3" s="49" t="s">
        <v>40</v>
      </c>
      <c r="H3" s="49" t="s">
        <v>61</v>
      </c>
      <c r="J3" s="104"/>
    </row>
    <row r="4" spans="1:12" ht="13.5" customHeight="1" x14ac:dyDescent="0.2">
      <c r="A4" s="7" t="s">
        <v>56</v>
      </c>
      <c r="B4" s="131">
        <f>B6+B7</f>
        <v>383.06</v>
      </c>
      <c r="C4" s="131">
        <f t="shared" ref="C4:E4" si="0">C6+C7</f>
        <v>269.04000000000002</v>
      </c>
      <c r="D4" s="131">
        <f>D6+D7</f>
        <v>323.09500000000003</v>
      </c>
      <c r="E4" s="131">
        <f t="shared" si="0"/>
        <v>26.75</v>
      </c>
      <c r="F4" s="131">
        <f t="shared" ref="F4" si="1">F6+F7</f>
        <v>0</v>
      </c>
      <c r="G4" s="61">
        <f>F4-E4</f>
        <v>-26.75</v>
      </c>
      <c r="H4" s="61">
        <f>D4-C4</f>
        <v>54.055000000000007</v>
      </c>
      <c r="I4" s="60"/>
      <c r="K4" s="101"/>
      <c r="L4" s="101"/>
    </row>
    <row r="5" spans="1:12" ht="13.5" customHeight="1" x14ac:dyDescent="0.2">
      <c r="A5" s="39" t="s">
        <v>57</v>
      </c>
      <c r="B5" s="58">
        <f t="shared" ref="B5" si="2">B6-B7</f>
        <v>-295.16000000000003</v>
      </c>
      <c r="C5" s="58">
        <f t="shared" ref="C5:E5" si="3">C6-C7</f>
        <v>-181.14</v>
      </c>
      <c r="D5" s="58">
        <f t="shared" si="3"/>
        <v>60.64500000000001</v>
      </c>
      <c r="E5" s="58">
        <f t="shared" si="3"/>
        <v>6.8500000000000014</v>
      </c>
      <c r="F5" s="58">
        <f t="shared" ref="F5" si="4">F6-F7</f>
        <v>0</v>
      </c>
      <c r="G5" s="144">
        <f t="shared" ref="G5:G7" si="5">F5-E5</f>
        <v>-6.8500000000000014</v>
      </c>
      <c r="H5" s="144">
        <f t="shared" ref="H5:H7" si="6">D5-C5</f>
        <v>241.785</v>
      </c>
      <c r="I5" s="58"/>
      <c r="J5" s="105"/>
      <c r="K5" s="101"/>
      <c r="L5" s="101"/>
    </row>
    <row r="6" spans="1:12" ht="13.5" customHeight="1" x14ac:dyDescent="0.2">
      <c r="A6" s="43" t="s">
        <v>58</v>
      </c>
      <c r="B6" s="59">
        <v>43.95</v>
      </c>
      <c r="C6" s="59">
        <v>43.95</v>
      </c>
      <c r="D6" s="59">
        <v>191.87</v>
      </c>
      <c r="E6" s="59">
        <v>16.8</v>
      </c>
      <c r="F6" s="59">
        <v>0</v>
      </c>
      <c r="G6" s="144">
        <f t="shared" si="5"/>
        <v>-16.8</v>
      </c>
      <c r="H6" s="144">
        <f t="shared" si="6"/>
        <v>147.92000000000002</v>
      </c>
      <c r="I6" s="73"/>
      <c r="K6" s="101"/>
      <c r="L6" s="101"/>
    </row>
    <row r="7" spans="1:12" ht="13.5" customHeight="1" x14ac:dyDescent="0.2">
      <c r="A7" s="43" t="s">
        <v>59</v>
      </c>
      <c r="B7" s="59">
        <v>339.11</v>
      </c>
      <c r="C7" s="59">
        <v>225.09</v>
      </c>
      <c r="D7" s="59">
        <v>131.22499999999999</v>
      </c>
      <c r="E7" s="59">
        <v>9.9499999999999993</v>
      </c>
      <c r="F7" s="59">
        <v>0</v>
      </c>
      <c r="G7" s="144">
        <f t="shared" si="5"/>
        <v>-9.9499999999999993</v>
      </c>
      <c r="H7" s="144">
        <f t="shared" si="6"/>
        <v>-93.865000000000009</v>
      </c>
      <c r="I7" s="73"/>
      <c r="K7" s="101"/>
      <c r="L7" s="101"/>
    </row>
    <row r="8" spans="1:12" ht="13.5" customHeight="1" x14ac:dyDescent="0.2">
      <c r="A8" s="39" t="s">
        <v>60</v>
      </c>
      <c r="B8" s="73" t="s">
        <v>0</v>
      </c>
      <c r="C8" s="73" t="s">
        <v>0</v>
      </c>
      <c r="D8" s="73" t="s">
        <v>0</v>
      </c>
      <c r="E8" s="73" t="s">
        <v>0</v>
      </c>
      <c r="F8" s="60" t="s">
        <v>0</v>
      </c>
      <c r="G8" s="144" t="s">
        <v>0</v>
      </c>
      <c r="H8" s="144" t="s">
        <v>0</v>
      </c>
      <c r="I8" s="73"/>
      <c r="J8" s="73"/>
      <c r="K8" s="101"/>
      <c r="L8" s="101"/>
    </row>
    <row r="9" spans="1:12" ht="13.5" customHeight="1" x14ac:dyDescent="0.2">
      <c r="A9" s="39"/>
      <c r="B9" s="73"/>
      <c r="C9" s="73"/>
      <c r="D9" s="73"/>
      <c r="E9" s="73"/>
      <c r="F9" s="73"/>
      <c r="G9" s="73"/>
      <c r="H9" s="73"/>
      <c r="I9" s="73"/>
      <c r="J9" s="73"/>
      <c r="K9" s="101"/>
      <c r="L9" s="101"/>
    </row>
    <row r="10" spans="1:12" s="8" customFormat="1" ht="15" customHeight="1" x14ac:dyDescent="0.2">
      <c r="A10" s="76" t="s">
        <v>64</v>
      </c>
      <c r="B10" s="77"/>
      <c r="K10" s="88"/>
      <c r="L10" s="88"/>
    </row>
    <row r="11" spans="1:12" s="5" customFormat="1" ht="12.75" customHeight="1" x14ac:dyDescent="0.2">
      <c r="A11" s="4" t="s">
        <v>65</v>
      </c>
      <c r="B11" s="4"/>
      <c r="C11" s="6"/>
      <c r="D11" s="6"/>
      <c r="E11" s="6"/>
      <c r="F11" s="6"/>
      <c r="G11" s="6"/>
      <c r="J11" s="8"/>
      <c r="K11" s="101"/>
      <c r="L11" s="101"/>
    </row>
    <row r="12" spans="1:12" ht="26.25" customHeight="1" x14ac:dyDescent="0.2">
      <c r="A12" s="48"/>
      <c r="B12" s="133" t="s">
        <v>9</v>
      </c>
      <c r="C12" s="46" t="s">
        <v>62</v>
      </c>
      <c r="D12" s="46" t="s">
        <v>63</v>
      </c>
      <c r="E12" s="46" t="s">
        <v>29</v>
      </c>
      <c r="F12" s="46" t="s">
        <v>30</v>
      </c>
      <c r="G12" s="49" t="s">
        <v>40</v>
      </c>
      <c r="H12" s="49" t="s">
        <v>61</v>
      </c>
      <c r="K12" s="101"/>
      <c r="L12" s="101"/>
    </row>
    <row r="13" spans="1:12" ht="12.75" customHeight="1" x14ac:dyDescent="0.2">
      <c r="A13" s="7" t="s">
        <v>56</v>
      </c>
      <c r="B13" s="60">
        <v>353838.48099969001</v>
      </c>
      <c r="C13" s="60">
        <f>+C21+C20+C19+C18</f>
        <v>280763.98981787002</v>
      </c>
      <c r="D13" s="60">
        <f>+D21+D20+D19</f>
        <v>1525297.3046364198</v>
      </c>
      <c r="E13" s="60">
        <f>+E21</f>
        <v>179950.36</v>
      </c>
      <c r="F13" s="60">
        <f>+F21</f>
        <v>212704.91</v>
      </c>
      <c r="G13" s="181">
        <f>F13-E13</f>
        <v>32754.550000000017</v>
      </c>
      <c r="H13" s="181">
        <f>+D13-C13</f>
        <v>1244533.3148185497</v>
      </c>
      <c r="I13" s="112"/>
      <c r="J13" s="8"/>
      <c r="K13" s="101"/>
      <c r="L13" s="101"/>
    </row>
    <row r="14" spans="1:12" ht="12.75" customHeight="1" x14ac:dyDescent="0.2">
      <c r="A14" s="39" t="s">
        <v>66</v>
      </c>
      <c r="B14" s="59" t="s">
        <v>0</v>
      </c>
      <c r="C14" s="59" t="s">
        <v>0</v>
      </c>
      <c r="D14" s="59" t="s">
        <v>0</v>
      </c>
      <c r="E14" s="59" t="s">
        <v>0</v>
      </c>
      <c r="F14" s="59" t="s">
        <v>0</v>
      </c>
      <c r="G14" s="144" t="s">
        <v>0</v>
      </c>
      <c r="H14" s="144" t="s">
        <v>0</v>
      </c>
      <c r="I14" s="113"/>
      <c r="J14" s="8"/>
    </row>
    <row r="15" spans="1:12" ht="12.75" customHeight="1" x14ac:dyDescent="0.2">
      <c r="A15" s="43" t="s">
        <v>58</v>
      </c>
      <c r="B15" s="59" t="s">
        <v>0</v>
      </c>
      <c r="C15" s="59" t="s">
        <v>0</v>
      </c>
      <c r="D15" s="59" t="s">
        <v>0</v>
      </c>
      <c r="E15" s="59" t="s">
        <v>0</v>
      </c>
      <c r="F15" s="59" t="s">
        <v>0</v>
      </c>
      <c r="G15" s="144" t="s">
        <v>0</v>
      </c>
      <c r="H15" s="144" t="s">
        <v>0</v>
      </c>
      <c r="I15" s="113"/>
      <c r="J15" s="8"/>
    </row>
    <row r="16" spans="1:12" ht="12.75" customHeight="1" x14ac:dyDescent="0.2">
      <c r="A16" s="43" t="s">
        <v>59</v>
      </c>
      <c r="B16" s="59" t="s">
        <v>0</v>
      </c>
      <c r="C16" s="59" t="s">
        <v>0</v>
      </c>
      <c r="D16" s="59" t="s">
        <v>0</v>
      </c>
      <c r="E16" s="59" t="s">
        <v>0</v>
      </c>
      <c r="F16" s="59" t="s">
        <v>0</v>
      </c>
      <c r="G16" s="144" t="s">
        <v>0</v>
      </c>
      <c r="H16" s="144" t="s">
        <v>0</v>
      </c>
      <c r="I16" s="113"/>
      <c r="J16" s="8"/>
    </row>
    <row r="17" spans="1:15" ht="11.25" hidden="1" customHeight="1" x14ac:dyDescent="0.2">
      <c r="A17" s="86" t="s">
        <v>7</v>
      </c>
      <c r="B17" s="73"/>
      <c r="C17" s="59"/>
      <c r="D17" s="59" t="s">
        <v>0</v>
      </c>
      <c r="E17" s="73"/>
      <c r="F17" s="73"/>
      <c r="G17" s="182"/>
      <c r="H17" s="182"/>
      <c r="I17" s="113"/>
      <c r="J17" s="8"/>
    </row>
    <row r="18" spans="1:15" ht="12.75" customHeight="1" x14ac:dyDescent="0.2">
      <c r="A18" s="39" t="s">
        <v>67</v>
      </c>
      <c r="B18" s="73">
        <v>139.35809090000001</v>
      </c>
      <c r="C18" s="73">
        <v>139.35809090000001</v>
      </c>
      <c r="D18" s="59" t="s">
        <v>0</v>
      </c>
      <c r="E18" s="73" t="s">
        <v>0</v>
      </c>
      <c r="F18" s="73" t="s">
        <v>0</v>
      </c>
      <c r="G18" s="182" t="s">
        <v>0</v>
      </c>
      <c r="H18" s="182">
        <f>-C18</f>
        <v>-139.35809090000001</v>
      </c>
      <c r="I18" s="113"/>
      <c r="J18" s="8"/>
    </row>
    <row r="19" spans="1:15" ht="12.75" customHeight="1" x14ac:dyDescent="0.2">
      <c r="A19" s="39" t="s">
        <v>68</v>
      </c>
      <c r="B19" s="73">
        <v>26663.292908790001</v>
      </c>
      <c r="C19" s="73">
        <v>26595.601726970002</v>
      </c>
      <c r="D19" s="73">
        <v>2045.5746364200002</v>
      </c>
      <c r="E19" s="73" t="s">
        <v>0</v>
      </c>
      <c r="F19" s="73" t="s">
        <v>0</v>
      </c>
      <c r="G19" s="182" t="s">
        <v>0</v>
      </c>
      <c r="H19" s="182">
        <f>+D19-C19</f>
        <v>-24550.027090550004</v>
      </c>
      <c r="I19" s="114"/>
      <c r="J19" s="10"/>
    </row>
    <row r="20" spans="1:15" ht="12.75" customHeight="1" x14ac:dyDescent="0.2">
      <c r="A20" s="39" t="s">
        <v>69</v>
      </c>
      <c r="B20" s="73">
        <v>1475</v>
      </c>
      <c r="C20" s="73">
        <v>1475</v>
      </c>
      <c r="D20" s="73">
        <v>1440</v>
      </c>
      <c r="E20" s="73" t="s">
        <v>0</v>
      </c>
      <c r="F20" s="73" t="s">
        <v>0</v>
      </c>
      <c r="G20" s="182" t="s">
        <v>0</v>
      </c>
      <c r="H20" s="182">
        <f>+D20-C20</f>
        <v>-35</v>
      </c>
      <c r="I20" s="114"/>
      <c r="J20" s="8"/>
    </row>
    <row r="21" spans="1:15" ht="12.75" customHeight="1" x14ac:dyDescent="0.2">
      <c r="A21" s="85" t="s">
        <v>70</v>
      </c>
      <c r="B21" s="73">
        <v>325560.83</v>
      </c>
      <c r="C21" s="73">
        <v>252554.03</v>
      </c>
      <c r="D21" s="73">
        <v>1521811.7299999997</v>
      </c>
      <c r="E21" s="73">
        <v>179950.36</v>
      </c>
      <c r="F21" s="73">
        <v>212704.91</v>
      </c>
      <c r="G21" s="182">
        <f>F21-E21</f>
        <v>32754.550000000017</v>
      </c>
      <c r="H21" s="182">
        <f>+D21-C21</f>
        <v>1269257.6999999997</v>
      </c>
      <c r="I21" s="113"/>
      <c r="J21" s="8"/>
    </row>
    <row r="22" spans="1:15" s="8" customFormat="1" ht="27" hidden="1" customHeight="1" x14ac:dyDescent="0.2">
      <c r="A22" s="85" t="s">
        <v>5</v>
      </c>
      <c r="B22" s="141"/>
      <c r="C22" s="28"/>
      <c r="D22" s="141"/>
      <c r="E22" s="141"/>
      <c r="F22" s="141"/>
      <c r="G22" s="183">
        <f t="shared" ref="G22" si="7">F22-E22</f>
        <v>0</v>
      </c>
      <c r="H22" s="183">
        <f t="shared" ref="H22:H28" si="8">+D22-C22</f>
        <v>0</v>
      </c>
      <c r="I22" s="114"/>
      <c r="J22" s="10"/>
    </row>
    <row r="23" spans="1:15" ht="25.5" customHeight="1" x14ac:dyDescent="0.2">
      <c r="A23" s="85" t="s">
        <v>71</v>
      </c>
      <c r="B23" s="59" t="s">
        <v>0</v>
      </c>
      <c r="C23" s="28"/>
      <c r="D23" s="28"/>
      <c r="E23" s="28" t="s">
        <v>0</v>
      </c>
      <c r="F23" s="28"/>
      <c r="G23" s="28" t="s">
        <v>0</v>
      </c>
      <c r="H23" s="144" t="s">
        <v>0</v>
      </c>
      <c r="I23" s="115"/>
      <c r="J23" s="10"/>
    </row>
    <row r="24" spans="1:15" ht="12.75" customHeight="1" x14ac:dyDescent="0.2">
      <c r="A24" s="106" t="s">
        <v>72</v>
      </c>
      <c r="B24" s="28"/>
      <c r="C24" s="59"/>
      <c r="D24" s="28"/>
      <c r="E24" s="28"/>
      <c r="F24" s="28"/>
      <c r="G24" s="184"/>
      <c r="H24" s="184"/>
      <c r="I24" s="5"/>
      <c r="J24" s="10"/>
    </row>
    <row r="25" spans="1:15" ht="26.25" customHeight="1" x14ac:dyDescent="0.2">
      <c r="A25" s="85" t="s">
        <v>73</v>
      </c>
      <c r="B25" s="28">
        <v>10</v>
      </c>
      <c r="C25" s="28">
        <v>10</v>
      </c>
      <c r="D25" s="28">
        <v>6</v>
      </c>
      <c r="E25" s="28">
        <v>6</v>
      </c>
      <c r="F25" s="28">
        <v>6</v>
      </c>
      <c r="G25" s="184">
        <f>F25-E25</f>
        <v>0</v>
      </c>
      <c r="H25" s="184">
        <f>+D25-C25</f>
        <v>-4</v>
      </c>
      <c r="I25" s="116"/>
      <c r="J25" s="10"/>
    </row>
    <row r="26" spans="1:15" ht="12.75" customHeight="1" x14ac:dyDescent="0.2">
      <c r="A26" s="85" t="s">
        <v>74</v>
      </c>
      <c r="B26" s="28" t="s">
        <v>0</v>
      </c>
      <c r="C26" s="28" t="s">
        <v>0</v>
      </c>
      <c r="D26" s="28" t="s">
        <v>0</v>
      </c>
      <c r="E26" s="28" t="s">
        <v>0</v>
      </c>
      <c r="F26" s="28" t="s">
        <v>0</v>
      </c>
      <c r="G26" s="28" t="s">
        <v>0</v>
      </c>
      <c r="H26" s="184" t="s">
        <v>0</v>
      </c>
      <c r="I26" s="116"/>
      <c r="J26" s="10"/>
    </row>
    <row r="27" spans="1:15" ht="12.75" customHeight="1" x14ac:dyDescent="0.2">
      <c r="A27" s="85" t="s">
        <v>75</v>
      </c>
      <c r="B27" s="28" t="s">
        <v>0</v>
      </c>
      <c r="C27" s="28" t="s">
        <v>0</v>
      </c>
      <c r="D27" s="28" t="s">
        <v>0</v>
      </c>
      <c r="E27" s="28" t="s">
        <v>0</v>
      </c>
      <c r="F27" s="28" t="s">
        <v>0</v>
      </c>
      <c r="G27" s="28" t="s">
        <v>0</v>
      </c>
      <c r="H27" s="184" t="s">
        <v>0</v>
      </c>
      <c r="I27" s="117"/>
      <c r="J27" s="103"/>
    </row>
    <row r="28" spans="1:15" ht="12.75" hidden="1" customHeight="1" x14ac:dyDescent="0.2">
      <c r="A28" s="85" t="s">
        <v>6</v>
      </c>
      <c r="B28" s="141"/>
      <c r="C28" s="28"/>
      <c r="D28" s="141"/>
      <c r="E28" s="141"/>
      <c r="F28" s="141"/>
      <c r="G28" s="183" t="s">
        <v>0</v>
      </c>
      <c r="H28" s="183">
        <f t="shared" si="8"/>
        <v>0</v>
      </c>
      <c r="I28" s="117"/>
      <c r="J28" s="103"/>
    </row>
    <row r="29" spans="1:15" ht="26.25" customHeight="1" x14ac:dyDescent="0.2">
      <c r="A29" s="85" t="s">
        <v>76</v>
      </c>
      <c r="B29" s="28">
        <v>12.124116691272176</v>
      </c>
      <c r="C29" s="28">
        <v>12.136528360399392</v>
      </c>
      <c r="D29" s="28">
        <v>12</v>
      </c>
      <c r="E29" s="28" t="s">
        <v>0</v>
      </c>
      <c r="F29" s="28" t="s">
        <v>0</v>
      </c>
      <c r="G29" s="184" t="s">
        <v>0</v>
      </c>
      <c r="H29" s="184">
        <f>+D29-C29</f>
        <v>-0.13652836039939231</v>
      </c>
      <c r="I29" s="117"/>
      <c r="J29" s="103"/>
    </row>
    <row r="30" spans="1:15" x14ac:dyDescent="0.2">
      <c r="A30" s="85" t="s">
        <v>69</v>
      </c>
      <c r="B30" s="28">
        <v>11.14</v>
      </c>
      <c r="C30" s="28">
        <v>11.14</v>
      </c>
      <c r="D30" s="28">
        <v>8.7254988633493298</v>
      </c>
      <c r="E30" s="28" t="s">
        <v>0</v>
      </c>
      <c r="F30" s="28" t="s">
        <v>0</v>
      </c>
      <c r="G30" s="184" t="str">
        <f>E30</f>
        <v>-</v>
      </c>
      <c r="H30" s="184">
        <f>+D30-C30</f>
        <v>-2.4145011366506708</v>
      </c>
      <c r="I30" s="117"/>
      <c r="J30" s="8"/>
    </row>
    <row r="31" spans="1:15" x14ac:dyDescent="0.2">
      <c r="A31" s="85" t="s">
        <v>70</v>
      </c>
      <c r="B31" s="28">
        <v>3.7610647511288726</v>
      </c>
      <c r="C31" s="28">
        <v>3.7132777013546474</v>
      </c>
      <c r="D31" s="28">
        <v>1.3751274305436669</v>
      </c>
      <c r="E31" s="28">
        <v>0.25</v>
      </c>
      <c r="F31" s="28">
        <v>0.25</v>
      </c>
      <c r="G31" s="184">
        <f>F31-E31</f>
        <v>0</v>
      </c>
      <c r="H31" s="184">
        <f>+D31-C31</f>
        <v>-2.3381502708109805</v>
      </c>
      <c r="I31" s="117"/>
      <c r="J31" s="8"/>
    </row>
    <row r="32" spans="1:15" ht="27" hidden="1" customHeight="1" x14ac:dyDescent="0.2">
      <c r="A32" s="39" t="s">
        <v>5</v>
      </c>
      <c r="B32" s="28" t="s">
        <v>0</v>
      </c>
      <c r="C32" s="28" t="s">
        <v>0</v>
      </c>
      <c r="D32" s="28"/>
      <c r="E32" s="28" t="s">
        <v>0</v>
      </c>
      <c r="F32" s="28"/>
      <c r="G32" s="28"/>
      <c r="H32" s="61" t="s">
        <v>0</v>
      </c>
      <c r="I32" s="61" t="s">
        <v>0</v>
      </c>
      <c r="J32" s="29"/>
      <c r="K32" s="10"/>
      <c r="N32" s="2" t="s">
        <v>5</v>
      </c>
      <c r="O32" s="2" t="s">
        <v>0</v>
      </c>
    </row>
    <row r="33" spans="1:11" ht="12" customHeight="1" x14ac:dyDescent="0.2">
      <c r="A33" s="12" t="s">
        <v>77</v>
      </c>
      <c r="D33" s="28"/>
    </row>
    <row r="34" spans="1:11" ht="15" customHeight="1" x14ac:dyDescent="0.2">
      <c r="A34" s="12"/>
      <c r="D34" s="28"/>
    </row>
    <row r="35" spans="1:11" ht="15" customHeight="1" x14ac:dyDescent="0.2">
      <c r="A35" s="37" t="s">
        <v>78</v>
      </c>
      <c r="B35" s="1"/>
    </row>
    <row r="36" spans="1:11" s="5" customFormat="1" ht="12.75" customHeight="1" x14ac:dyDescent="0.2">
      <c r="A36" s="4" t="s">
        <v>65</v>
      </c>
      <c r="B36" s="175"/>
      <c r="C36" s="6"/>
      <c r="D36" s="8"/>
      <c r="E36" s="6"/>
      <c r="F36" s="6"/>
      <c r="G36" s="6"/>
      <c r="H36" s="115"/>
      <c r="I36" s="8"/>
    </row>
    <row r="37" spans="1:11" ht="26.25" customHeight="1" x14ac:dyDescent="0.2">
      <c r="A37" s="48"/>
      <c r="B37" s="133" t="s">
        <v>9</v>
      </c>
      <c r="C37" s="46" t="s">
        <v>62</v>
      </c>
      <c r="D37" s="46" t="s">
        <v>63</v>
      </c>
      <c r="E37" s="46" t="s">
        <v>29</v>
      </c>
      <c r="F37" s="46" t="s">
        <v>30</v>
      </c>
      <c r="G37" s="49" t="s">
        <v>40</v>
      </c>
      <c r="H37" s="49" t="s">
        <v>61</v>
      </c>
      <c r="I37" s="8"/>
      <c r="J37" s="5"/>
    </row>
    <row r="38" spans="1:11" ht="23.25" customHeight="1" x14ac:dyDescent="0.2">
      <c r="A38" s="7" t="s">
        <v>79</v>
      </c>
      <c r="B38" s="93">
        <v>130500</v>
      </c>
      <c r="C38" s="93">
        <f>C39</f>
        <v>105500</v>
      </c>
      <c r="D38" s="93">
        <f>D39+D40</f>
        <v>94000</v>
      </c>
      <c r="E38" s="93">
        <f>E39</f>
        <v>8000</v>
      </c>
      <c r="F38" s="93">
        <f>F39</f>
        <v>8000</v>
      </c>
      <c r="G38" s="61">
        <f>F38-E38</f>
        <v>0</v>
      </c>
      <c r="H38" s="61">
        <f>D38-C38</f>
        <v>-11500</v>
      </c>
      <c r="I38" s="8"/>
    </row>
    <row r="39" spans="1:11" ht="12.75" customHeight="1" x14ac:dyDescent="0.2">
      <c r="A39" s="212" t="s">
        <v>80</v>
      </c>
      <c r="B39" s="90">
        <v>128500</v>
      </c>
      <c r="C39" s="90">
        <v>105500</v>
      </c>
      <c r="D39" s="90">
        <v>90000</v>
      </c>
      <c r="E39" s="90">
        <v>8000</v>
      </c>
      <c r="F39" s="90">
        <v>8000</v>
      </c>
      <c r="G39" s="61">
        <f>F39-E39</f>
        <v>0</v>
      </c>
      <c r="H39" s="61">
        <f>D39-C39</f>
        <v>-15500</v>
      </c>
      <c r="I39" s="8"/>
    </row>
    <row r="40" spans="1:11" ht="12.75" customHeight="1" x14ac:dyDescent="0.25">
      <c r="A40" s="212" t="s">
        <v>81</v>
      </c>
      <c r="B40" s="90">
        <v>2000</v>
      </c>
      <c r="C40" s="90" t="s">
        <v>0</v>
      </c>
      <c r="D40" s="90">
        <v>4000</v>
      </c>
      <c r="E40" s="90" t="s">
        <v>0</v>
      </c>
      <c r="F40" s="90" t="s">
        <v>0</v>
      </c>
      <c r="G40" s="61" t="s">
        <v>0</v>
      </c>
      <c r="H40" s="61">
        <f>D40</f>
        <v>4000</v>
      </c>
      <c r="I40" s="8"/>
      <c r="J40" s="71"/>
      <c r="K40" s="132"/>
    </row>
    <row r="41" spans="1:11" ht="12.75" customHeight="1" x14ac:dyDescent="0.2">
      <c r="A41" s="212" t="s">
        <v>82</v>
      </c>
      <c r="B41" s="90" t="s">
        <v>0</v>
      </c>
      <c r="C41" s="90" t="s">
        <v>0</v>
      </c>
      <c r="D41" s="90" t="s">
        <v>0</v>
      </c>
      <c r="E41" s="90" t="s">
        <v>0</v>
      </c>
      <c r="F41" s="90" t="s">
        <v>0</v>
      </c>
      <c r="G41" s="61" t="s">
        <v>0</v>
      </c>
      <c r="H41" s="61" t="s">
        <v>0</v>
      </c>
      <c r="I41" s="8"/>
      <c r="J41" s="71"/>
    </row>
    <row r="42" spans="1:11" ht="12.75" hidden="1" customHeight="1" x14ac:dyDescent="0.2">
      <c r="A42" s="176" t="s">
        <v>1</v>
      </c>
      <c r="B42" s="90"/>
      <c r="C42" s="118"/>
      <c r="D42" s="90"/>
      <c r="E42" s="90"/>
      <c r="F42" s="90"/>
      <c r="G42" s="61">
        <f t="shared" ref="G42:G55" si="9">F42-E42</f>
        <v>0</v>
      </c>
      <c r="H42" s="61">
        <f t="shared" ref="H42:H55" si="10">D42-C42</f>
        <v>0</v>
      </c>
      <c r="I42" s="8"/>
      <c r="J42" s="71"/>
    </row>
    <row r="43" spans="1:11" ht="12.75" hidden="1" customHeight="1" x14ac:dyDescent="0.2">
      <c r="A43" s="176" t="s">
        <v>2</v>
      </c>
      <c r="B43" s="95"/>
      <c r="C43" s="198"/>
      <c r="D43" s="95"/>
      <c r="E43" s="95"/>
      <c r="F43" s="95"/>
      <c r="G43" s="61">
        <f t="shared" si="9"/>
        <v>0</v>
      </c>
      <c r="H43" s="61">
        <f t="shared" si="10"/>
        <v>0</v>
      </c>
      <c r="I43" s="8"/>
      <c r="J43" s="71"/>
    </row>
    <row r="44" spans="1:11" ht="12.75" customHeight="1" x14ac:dyDescent="0.2">
      <c r="A44" s="7" t="s">
        <v>83</v>
      </c>
      <c r="B44" s="93">
        <f>B45+B46</f>
        <v>69439.22</v>
      </c>
      <c r="C44" s="93">
        <f>C45</f>
        <v>52711.77</v>
      </c>
      <c r="D44" s="93">
        <f>D45+D46</f>
        <v>174376.98</v>
      </c>
      <c r="E44" s="93">
        <f>E45</f>
        <v>15872</v>
      </c>
      <c r="F44" s="93">
        <f>F45</f>
        <v>16472</v>
      </c>
      <c r="G44" s="61">
        <f>F44-E44</f>
        <v>600</v>
      </c>
      <c r="H44" s="61">
        <f>D44-C44</f>
        <v>121665.21000000002</v>
      </c>
      <c r="I44" s="8"/>
      <c r="J44" s="71"/>
    </row>
    <row r="45" spans="1:11" ht="12.75" customHeight="1" x14ac:dyDescent="0.2">
      <c r="A45" s="212" t="s">
        <v>80</v>
      </c>
      <c r="B45" s="90">
        <v>68639.22</v>
      </c>
      <c r="C45" s="90">
        <v>52711.77</v>
      </c>
      <c r="D45" s="90">
        <v>169827.98</v>
      </c>
      <c r="E45" s="90">
        <v>15872</v>
      </c>
      <c r="F45" s="90">
        <v>16472</v>
      </c>
      <c r="G45" s="61">
        <f>F45-E45</f>
        <v>600</v>
      </c>
      <c r="H45" s="61">
        <f>D45-C45</f>
        <v>117116.21000000002</v>
      </c>
      <c r="I45" s="8"/>
      <c r="J45" s="71"/>
    </row>
    <row r="46" spans="1:11" ht="12.75" customHeight="1" x14ac:dyDescent="0.2">
      <c r="A46" s="212" t="s">
        <v>81</v>
      </c>
      <c r="B46" s="90">
        <v>800</v>
      </c>
      <c r="C46" s="90" t="s">
        <v>0</v>
      </c>
      <c r="D46" s="90">
        <v>4549</v>
      </c>
      <c r="E46" s="90" t="s">
        <v>0</v>
      </c>
      <c r="F46" s="90" t="s">
        <v>0</v>
      </c>
      <c r="G46" s="61" t="s">
        <v>0</v>
      </c>
      <c r="H46" s="61">
        <f>D46</f>
        <v>4549</v>
      </c>
      <c r="I46" s="8"/>
      <c r="J46" s="71"/>
    </row>
    <row r="47" spans="1:11" ht="12.75" customHeight="1" x14ac:dyDescent="0.2">
      <c r="A47" s="212" t="s">
        <v>82</v>
      </c>
      <c r="B47" s="90" t="s">
        <v>0</v>
      </c>
      <c r="C47" s="90" t="s">
        <v>0</v>
      </c>
      <c r="D47" s="90" t="s">
        <v>0</v>
      </c>
      <c r="E47" s="90" t="s">
        <v>0</v>
      </c>
      <c r="F47" s="90" t="s">
        <v>0</v>
      </c>
      <c r="G47" s="61" t="s">
        <v>0</v>
      </c>
      <c r="H47" s="61" t="s">
        <v>0</v>
      </c>
      <c r="I47" s="8"/>
      <c r="J47" s="71"/>
    </row>
    <row r="48" spans="1:11" ht="12.75" hidden="1" customHeight="1" x14ac:dyDescent="0.2">
      <c r="A48" s="176" t="s">
        <v>1</v>
      </c>
      <c r="B48" s="95"/>
      <c r="C48" s="198"/>
      <c r="D48" s="95"/>
      <c r="E48" s="95"/>
      <c r="F48" s="95"/>
      <c r="G48" s="61">
        <f t="shared" si="9"/>
        <v>0</v>
      </c>
      <c r="H48" s="61">
        <f t="shared" si="10"/>
        <v>0</v>
      </c>
      <c r="I48" s="8">
        <v>7421</v>
      </c>
      <c r="J48" s="71"/>
    </row>
    <row r="49" spans="1:12" ht="12.75" hidden="1" customHeight="1" x14ac:dyDescent="0.2">
      <c r="A49" s="176" t="s">
        <v>2</v>
      </c>
      <c r="B49" s="95"/>
      <c r="C49" s="198"/>
      <c r="D49" s="95"/>
      <c r="E49" s="95"/>
      <c r="F49" s="95"/>
      <c r="G49" s="61">
        <f t="shared" si="9"/>
        <v>0</v>
      </c>
      <c r="H49" s="61">
        <f t="shared" si="10"/>
        <v>0</v>
      </c>
      <c r="I49" s="8"/>
      <c r="J49" s="71"/>
    </row>
    <row r="50" spans="1:12" ht="12.75" customHeight="1" x14ac:dyDescent="0.2">
      <c r="A50" s="7" t="s">
        <v>84</v>
      </c>
      <c r="B50" s="93">
        <f>B51+B52</f>
        <v>67939.679999999993</v>
      </c>
      <c r="C50" s="93">
        <f>C51</f>
        <v>51629.23</v>
      </c>
      <c r="D50" s="93">
        <f>D51+D52</f>
        <v>89049.37</v>
      </c>
      <c r="E50" s="93">
        <f>E51</f>
        <v>8000</v>
      </c>
      <c r="F50" s="93">
        <f>F51</f>
        <v>8000</v>
      </c>
      <c r="G50" s="61">
        <f>F50-E50</f>
        <v>0</v>
      </c>
      <c r="H50" s="61">
        <f>D50-C50</f>
        <v>37420.139999999992</v>
      </c>
      <c r="I50" s="177"/>
      <c r="J50" s="71"/>
    </row>
    <row r="51" spans="1:12" ht="12.75" customHeight="1" x14ac:dyDescent="0.2">
      <c r="A51" s="212" t="s">
        <v>80</v>
      </c>
      <c r="B51" s="90">
        <v>67139.679999999993</v>
      </c>
      <c r="C51" s="90">
        <v>51629.23</v>
      </c>
      <c r="D51" s="90">
        <v>85049.37</v>
      </c>
      <c r="E51" s="90">
        <v>8000</v>
      </c>
      <c r="F51" s="90">
        <v>8000</v>
      </c>
      <c r="G51" s="61">
        <f>F51-E51</f>
        <v>0</v>
      </c>
      <c r="H51" s="61">
        <f>D51-C51</f>
        <v>33420.139999999992</v>
      </c>
      <c r="I51" s="177"/>
      <c r="J51" s="71"/>
    </row>
    <row r="52" spans="1:12" ht="12.75" customHeight="1" x14ac:dyDescent="0.2">
      <c r="A52" s="212" t="s">
        <v>81</v>
      </c>
      <c r="B52" s="90">
        <v>800</v>
      </c>
      <c r="C52" s="90" t="s">
        <v>0</v>
      </c>
      <c r="D52" s="90">
        <v>4000</v>
      </c>
      <c r="E52" s="90" t="s">
        <v>0</v>
      </c>
      <c r="F52" s="90" t="s">
        <v>0</v>
      </c>
      <c r="G52" s="61" t="s">
        <v>0</v>
      </c>
      <c r="H52" s="61">
        <f>D52</f>
        <v>4000</v>
      </c>
      <c r="I52" s="8"/>
      <c r="J52" s="71"/>
    </row>
    <row r="53" spans="1:12" ht="12.75" customHeight="1" x14ac:dyDescent="0.2">
      <c r="A53" s="212" t="s">
        <v>82</v>
      </c>
      <c r="B53" s="90" t="s">
        <v>0</v>
      </c>
      <c r="C53" s="90" t="s">
        <v>0</v>
      </c>
      <c r="D53" s="90" t="s">
        <v>0</v>
      </c>
      <c r="E53" s="90" t="s">
        <v>0</v>
      </c>
      <c r="F53" s="90" t="s">
        <v>0</v>
      </c>
      <c r="G53" s="61" t="s">
        <v>0</v>
      </c>
      <c r="H53" s="61" t="s">
        <v>0</v>
      </c>
      <c r="I53" s="8"/>
      <c r="J53" s="71"/>
    </row>
    <row r="54" spans="1:12" ht="12.75" hidden="1" customHeight="1" x14ac:dyDescent="0.2">
      <c r="A54" s="176" t="s">
        <v>1</v>
      </c>
      <c r="B54" s="95"/>
      <c r="C54" s="198"/>
      <c r="D54" s="95"/>
      <c r="E54" s="95"/>
      <c r="F54" s="95"/>
      <c r="G54" s="61">
        <f t="shared" si="9"/>
        <v>0</v>
      </c>
      <c r="H54" s="61">
        <f t="shared" si="10"/>
        <v>0</v>
      </c>
      <c r="I54" s="8"/>
      <c r="J54" s="71"/>
    </row>
    <row r="55" spans="1:12" ht="12.75" hidden="1" customHeight="1" x14ac:dyDescent="0.2">
      <c r="A55" s="176" t="s">
        <v>2</v>
      </c>
      <c r="B55" s="95"/>
      <c r="C55" s="198"/>
      <c r="D55" s="95"/>
      <c r="E55" s="95"/>
      <c r="F55" s="95"/>
      <c r="G55" s="61">
        <f t="shared" si="9"/>
        <v>0</v>
      </c>
      <c r="H55" s="61">
        <f t="shared" si="10"/>
        <v>0</v>
      </c>
      <c r="I55" s="8"/>
      <c r="J55" s="71"/>
    </row>
    <row r="56" spans="1:12" ht="23.25" customHeight="1" x14ac:dyDescent="0.2">
      <c r="A56" s="7" t="s">
        <v>85</v>
      </c>
      <c r="B56" s="134">
        <v>9.9158618299759009</v>
      </c>
      <c r="C56" s="134">
        <v>9.9105227385764714</v>
      </c>
      <c r="D56" s="134">
        <v>2.7869103054783935</v>
      </c>
      <c r="E56" s="134">
        <v>0.30087499478969781</v>
      </c>
      <c r="F56" s="134">
        <v>0.25844156679677721</v>
      </c>
      <c r="G56" s="61">
        <f>F56-E56</f>
        <v>-4.2433427992920603E-2</v>
      </c>
      <c r="H56" s="61">
        <f>D56-C56</f>
        <v>-7.1236124330980779</v>
      </c>
      <c r="I56" s="178"/>
      <c r="J56" s="71"/>
    </row>
    <row r="57" spans="1:12" ht="12" customHeight="1" x14ac:dyDescent="0.2">
      <c r="A57" s="212" t="s">
        <v>80</v>
      </c>
      <c r="B57" s="135">
        <v>9.9170429331382834</v>
      </c>
      <c r="C57" s="135">
        <v>9.9105227385764714</v>
      </c>
      <c r="D57" s="135">
        <v>3.0301454779304917</v>
      </c>
      <c r="E57" s="135">
        <v>0.30087499478969781</v>
      </c>
      <c r="F57" s="135">
        <v>0.25844156679677721</v>
      </c>
      <c r="G57" s="61">
        <f>F57-E57</f>
        <v>-4.2433427992920603E-2</v>
      </c>
      <c r="H57" s="61">
        <f>D57-C57</f>
        <v>-6.8803772606459797</v>
      </c>
      <c r="I57" s="178"/>
      <c r="J57" s="71"/>
    </row>
    <row r="58" spans="1:12" ht="12" customHeight="1" x14ac:dyDescent="0.2">
      <c r="A58" s="212" t="s">
        <v>81</v>
      </c>
      <c r="B58" s="135">
        <v>9.8501596377490426</v>
      </c>
      <c r="C58" s="135" t="s">
        <v>0</v>
      </c>
      <c r="D58" s="135">
        <v>1.040580866000882</v>
      </c>
      <c r="E58" s="135" t="s">
        <v>0</v>
      </c>
      <c r="F58" s="135" t="s">
        <v>0</v>
      </c>
      <c r="G58" s="61" t="s">
        <v>0</v>
      </c>
      <c r="H58" s="61">
        <f>D58</f>
        <v>1.040580866000882</v>
      </c>
      <c r="I58" s="178"/>
      <c r="J58" s="71"/>
    </row>
    <row r="59" spans="1:12" ht="12" customHeight="1" x14ac:dyDescent="0.2">
      <c r="A59" s="212" t="s">
        <v>82</v>
      </c>
      <c r="B59" s="135" t="s">
        <v>0</v>
      </c>
      <c r="C59" s="135" t="s">
        <v>0</v>
      </c>
      <c r="D59" s="90" t="s">
        <v>0</v>
      </c>
      <c r="E59" s="135" t="s">
        <v>0</v>
      </c>
      <c r="F59" s="135" t="s">
        <v>0</v>
      </c>
      <c r="G59" s="61" t="s">
        <v>0</v>
      </c>
      <c r="H59" s="61" t="s">
        <v>0</v>
      </c>
      <c r="I59" s="178"/>
      <c r="J59" s="71"/>
    </row>
    <row r="60" spans="1:12" ht="12" hidden="1" customHeight="1" x14ac:dyDescent="0.2">
      <c r="A60" s="176" t="s">
        <v>1</v>
      </c>
      <c r="B60" s="69">
        <v>0</v>
      </c>
      <c r="C60" s="69"/>
      <c r="D60" s="90"/>
      <c r="E60" s="69">
        <v>0</v>
      </c>
      <c r="F60" s="69"/>
      <c r="G60" s="61">
        <f t="shared" ref="G60:G61" si="11">F60-E60</f>
        <v>0</v>
      </c>
      <c r="H60" s="61">
        <f t="shared" ref="H60:H61" si="12">D60-C60</f>
        <v>0</v>
      </c>
      <c r="I60" s="179"/>
      <c r="J60" s="56"/>
      <c r="K60" s="61">
        <f t="shared" ref="K60:K61" si="13">F60-E60</f>
        <v>0</v>
      </c>
      <c r="L60" s="61">
        <f t="shared" ref="L60:L61" si="14">F60-D60</f>
        <v>0</v>
      </c>
    </row>
    <row r="61" spans="1:12" ht="12" hidden="1" customHeight="1" x14ac:dyDescent="0.2">
      <c r="A61" s="176" t="s">
        <v>2</v>
      </c>
      <c r="B61" s="69">
        <v>0</v>
      </c>
      <c r="C61" s="69"/>
      <c r="D61" s="90"/>
      <c r="E61" s="69">
        <v>0</v>
      </c>
      <c r="F61" s="69"/>
      <c r="G61" s="61">
        <f t="shared" si="11"/>
        <v>0</v>
      </c>
      <c r="H61" s="61">
        <f t="shared" si="12"/>
        <v>0</v>
      </c>
      <c r="I61" s="8"/>
      <c r="K61" s="61">
        <f t="shared" si="13"/>
        <v>0</v>
      </c>
      <c r="L61" s="61">
        <f t="shared" si="14"/>
        <v>0</v>
      </c>
    </row>
    <row r="62" spans="1:12" ht="13.5" customHeight="1" x14ac:dyDescent="0.2">
      <c r="A62" s="8"/>
      <c r="B62" s="8"/>
      <c r="C62" s="8"/>
      <c r="D62" s="8"/>
      <c r="E62" s="8"/>
      <c r="F62" s="8"/>
      <c r="G62" s="8"/>
      <c r="H62" s="8"/>
      <c r="I62" s="8"/>
    </row>
    <row r="63" spans="1:12" x14ac:dyDescent="0.2">
      <c r="A63" s="8"/>
      <c r="B63" s="8"/>
      <c r="C63" s="8"/>
      <c r="D63" s="8"/>
      <c r="E63" s="180"/>
      <c r="F63" s="8"/>
      <c r="G63" s="8"/>
      <c r="H63" s="8"/>
      <c r="I63" s="8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67"/>
  <sheetViews>
    <sheetView workbookViewId="0">
      <selection activeCell="H51" sqref="H51"/>
    </sheetView>
  </sheetViews>
  <sheetFormatPr defaultRowHeight="11.25" x14ac:dyDescent="0.2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 x14ac:dyDescent="0.2">
      <c r="A1" s="37" t="s">
        <v>86</v>
      </c>
      <c r="B1" s="1"/>
      <c r="J1"/>
    </row>
    <row r="2" spans="1:13" s="5" customFormat="1" ht="12.75" customHeight="1" x14ac:dyDescent="0.2">
      <c r="A2" s="4" t="s">
        <v>87</v>
      </c>
      <c r="B2" s="4"/>
      <c r="C2" s="6"/>
      <c r="D2" s="6"/>
      <c r="E2" s="6"/>
      <c r="F2" s="6"/>
      <c r="G2" s="6"/>
    </row>
    <row r="3" spans="1:13" ht="26.25" customHeight="1" x14ac:dyDescent="0.2">
      <c r="A3" s="48"/>
      <c r="B3" s="133" t="s">
        <v>9</v>
      </c>
      <c r="C3" s="46" t="s">
        <v>62</v>
      </c>
      <c r="D3" s="46" t="s">
        <v>63</v>
      </c>
      <c r="E3" s="46" t="s">
        <v>29</v>
      </c>
      <c r="F3" s="46" t="s">
        <v>30</v>
      </c>
      <c r="G3" s="49" t="s">
        <v>40</v>
      </c>
      <c r="H3" s="49" t="s">
        <v>61</v>
      </c>
    </row>
    <row r="4" spans="1:13" ht="12.75" customHeight="1" x14ac:dyDescent="0.2">
      <c r="A4" s="54" t="s">
        <v>88</v>
      </c>
      <c r="B4" s="93">
        <f>B5+B6+B7</f>
        <v>6638.4</v>
      </c>
      <c r="C4" s="93">
        <f>C5+C6+C7</f>
        <v>5298.4</v>
      </c>
      <c r="D4" s="93">
        <f>D5+D6+D7</f>
        <v>4931</v>
      </c>
      <c r="E4" s="93">
        <f>E5+E6+E7</f>
        <v>430</v>
      </c>
      <c r="F4" s="93">
        <f>F5+F6+F7</f>
        <v>520</v>
      </c>
      <c r="G4" s="191">
        <f>F4-E4</f>
        <v>90</v>
      </c>
      <c r="H4" s="191">
        <f>+D4-C4</f>
        <v>-367.39999999999964</v>
      </c>
      <c r="K4" s="72"/>
      <c r="L4" s="72"/>
      <c r="M4" s="72"/>
    </row>
    <row r="5" spans="1:13" ht="12.75" customHeight="1" x14ac:dyDescent="0.2">
      <c r="A5" s="55" t="s">
        <v>89</v>
      </c>
      <c r="B5" s="90">
        <v>393</v>
      </c>
      <c r="C5" s="90">
        <v>253</v>
      </c>
      <c r="D5" s="90">
        <v>611</v>
      </c>
      <c r="E5" s="90">
        <v>20</v>
      </c>
      <c r="F5" s="90">
        <v>80</v>
      </c>
      <c r="G5" s="185">
        <f>F5-E5</f>
        <v>60</v>
      </c>
      <c r="H5" s="185">
        <f>+D5-C5</f>
        <v>358</v>
      </c>
      <c r="K5" s="72"/>
      <c r="L5" s="72"/>
      <c r="M5" s="72"/>
    </row>
    <row r="6" spans="1:13" ht="12.75" customHeight="1" x14ac:dyDescent="0.2">
      <c r="A6" s="55" t="s">
        <v>90</v>
      </c>
      <c r="B6" s="90">
        <v>1508</v>
      </c>
      <c r="C6" s="90">
        <v>1228</v>
      </c>
      <c r="D6" s="90">
        <v>1430</v>
      </c>
      <c r="E6" s="90">
        <v>130</v>
      </c>
      <c r="F6" s="90">
        <v>140</v>
      </c>
      <c r="G6" s="192">
        <f>F6-E6</f>
        <v>10</v>
      </c>
      <c r="H6" s="185">
        <f>+D6-C6</f>
        <v>202</v>
      </c>
      <c r="K6" s="72"/>
      <c r="L6" s="72"/>
      <c r="M6" s="72"/>
    </row>
    <row r="7" spans="1:13" ht="12.75" customHeight="1" x14ac:dyDescent="0.2">
      <c r="A7" s="55" t="s">
        <v>91</v>
      </c>
      <c r="B7" s="90">
        <v>4737.3999999999996</v>
      </c>
      <c r="C7" s="90">
        <v>3817.4</v>
      </c>
      <c r="D7" s="90">
        <v>2890</v>
      </c>
      <c r="E7" s="90">
        <v>280</v>
      </c>
      <c r="F7" s="90">
        <v>300</v>
      </c>
      <c r="G7" s="185">
        <f>F7-E7</f>
        <v>20</v>
      </c>
      <c r="H7" s="192">
        <f>+D7-C7</f>
        <v>-927.40000000000009</v>
      </c>
      <c r="K7" s="72"/>
      <c r="L7" s="72"/>
      <c r="M7" s="72"/>
    </row>
    <row r="8" spans="1:13" ht="13.5" hidden="1" customHeight="1" x14ac:dyDescent="0.2">
      <c r="A8" s="55" t="s">
        <v>3</v>
      </c>
      <c r="B8" s="118"/>
      <c r="C8" s="118"/>
      <c r="D8" s="118"/>
      <c r="E8" s="118"/>
      <c r="F8" s="118"/>
      <c r="G8" s="185">
        <f t="shared" ref="G8:G21" si="0">F8-E8</f>
        <v>0</v>
      </c>
      <c r="H8" s="185">
        <f t="shared" ref="H8:H21" si="1">+D8-C8</f>
        <v>0</v>
      </c>
      <c r="K8" s="72"/>
      <c r="L8" s="72"/>
      <c r="M8" s="72"/>
    </row>
    <row r="9" spans="1:13" ht="12.75" hidden="1" customHeight="1" x14ac:dyDescent="0.2">
      <c r="A9" s="55" t="s">
        <v>4</v>
      </c>
      <c r="B9" s="118"/>
      <c r="C9" s="118"/>
      <c r="D9" s="118"/>
      <c r="E9" s="118"/>
      <c r="F9" s="118"/>
      <c r="G9" s="185">
        <f t="shared" si="0"/>
        <v>0</v>
      </c>
      <c r="H9" s="185">
        <f t="shared" si="1"/>
        <v>0</v>
      </c>
      <c r="K9" s="72"/>
      <c r="L9" s="72"/>
      <c r="M9" s="72"/>
    </row>
    <row r="10" spans="1:13" ht="12.75" customHeight="1" x14ac:dyDescent="0.2">
      <c r="A10" s="54" t="s">
        <v>92</v>
      </c>
      <c r="B10" s="93">
        <v>4806.174</v>
      </c>
      <c r="C10" s="93">
        <f>C11+C12+C13</f>
        <v>4289.3339999999998</v>
      </c>
      <c r="D10" s="93">
        <f>D11+D12+D13</f>
        <v>10155.713</v>
      </c>
      <c r="E10" s="93">
        <f>E11+E12+E13</f>
        <v>541.54999999999995</v>
      </c>
      <c r="F10" s="93">
        <f>F11+F12+F13</f>
        <v>1002.4</v>
      </c>
      <c r="G10" s="61">
        <f>F10-E10</f>
        <v>460.85</v>
      </c>
      <c r="H10" s="94">
        <f>+D10-C10</f>
        <v>5866.3789999999999</v>
      </c>
      <c r="J10" s="11"/>
      <c r="K10" s="72"/>
      <c r="L10" s="72"/>
      <c r="M10" s="72"/>
    </row>
    <row r="11" spans="1:13" ht="12.75" customHeight="1" x14ac:dyDescent="0.2">
      <c r="A11" s="55" t="s">
        <v>93</v>
      </c>
      <c r="B11" s="90">
        <v>35.549999999999997</v>
      </c>
      <c r="C11" s="90">
        <v>25.55</v>
      </c>
      <c r="D11" s="90">
        <v>747.3</v>
      </c>
      <c r="E11" s="90">
        <v>10</v>
      </c>
      <c r="F11" s="90">
        <v>132</v>
      </c>
      <c r="G11" s="185">
        <f>F11-E11</f>
        <v>122</v>
      </c>
      <c r="H11" s="185">
        <f>+D11-C11</f>
        <v>721.75</v>
      </c>
      <c r="J11" s="11"/>
      <c r="K11" s="72"/>
      <c r="L11" s="72"/>
      <c r="M11" s="72"/>
    </row>
    <row r="12" spans="1:13" ht="12.75" customHeight="1" x14ac:dyDescent="0.2">
      <c r="A12" s="55" t="s">
        <v>90</v>
      </c>
      <c r="B12" s="90">
        <v>1184.1600000000001</v>
      </c>
      <c r="C12" s="90">
        <v>1044.82</v>
      </c>
      <c r="D12" s="90">
        <v>3783.84</v>
      </c>
      <c r="E12" s="90">
        <v>222.45</v>
      </c>
      <c r="F12" s="90">
        <v>380</v>
      </c>
      <c r="G12" s="185">
        <f>F12-E12</f>
        <v>157.55000000000001</v>
      </c>
      <c r="H12" s="185">
        <f>+D12-C12</f>
        <v>2739.0200000000004</v>
      </c>
      <c r="K12" s="72"/>
      <c r="L12" s="72"/>
      <c r="M12" s="72"/>
    </row>
    <row r="13" spans="1:13" ht="12.75" customHeight="1" x14ac:dyDescent="0.2">
      <c r="A13" s="99" t="s">
        <v>91</v>
      </c>
      <c r="B13" s="90">
        <v>3586.4639999999999</v>
      </c>
      <c r="C13" s="90">
        <v>3218.9639999999999</v>
      </c>
      <c r="D13" s="90">
        <v>5624.5730000000003</v>
      </c>
      <c r="E13" s="90">
        <v>309.10000000000002</v>
      </c>
      <c r="F13" s="90">
        <v>490.4</v>
      </c>
      <c r="G13" s="185">
        <f>F13-E13</f>
        <v>181.29999999999995</v>
      </c>
      <c r="H13" s="185">
        <f>+D13-C13</f>
        <v>2405.6090000000004</v>
      </c>
      <c r="K13" s="72"/>
      <c r="L13" s="72"/>
      <c r="M13" s="72"/>
    </row>
    <row r="14" spans="1:13" ht="12.75" hidden="1" customHeight="1" x14ac:dyDescent="0.2">
      <c r="A14" s="99" t="s">
        <v>3</v>
      </c>
      <c r="B14" s="90"/>
      <c r="C14" s="118"/>
      <c r="D14" s="118"/>
      <c r="E14" s="118"/>
      <c r="F14" s="118"/>
      <c r="G14" s="186">
        <f t="shared" si="0"/>
        <v>0</v>
      </c>
      <c r="H14" s="186">
        <f t="shared" si="1"/>
        <v>0</v>
      </c>
      <c r="K14" s="72"/>
      <c r="L14" s="72"/>
      <c r="M14" s="72"/>
    </row>
    <row r="15" spans="1:13" ht="12.75" hidden="1" customHeight="1" x14ac:dyDescent="0.2">
      <c r="A15" s="99" t="s">
        <v>4</v>
      </c>
      <c r="B15" s="90"/>
      <c r="C15" s="118"/>
      <c r="D15" s="118"/>
      <c r="E15" s="118"/>
      <c r="F15" s="118"/>
      <c r="G15" s="186">
        <f t="shared" si="0"/>
        <v>0</v>
      </c>
      <c r="H15" s="186">
        <f t="shared" si="1"/>
        <v>0</v>
      </c>
      <c r="K15" s="72"/>
      <c r="L15" s="72"/>
      <c r="M15" s="72"/>
    </row>
    <row r="16" spans="1:13" ht="12.75" customHeight="1" x14ac:dyDescent="0.2">
      <c r="A16" s="91" t="s">
        <v>94</v>
      </c>
      <c r="B16" s="93">
        <v>3777.33</v>
      </c>
      <c r="C16" s="93">
        <f>C17+C18+C19</f>
        <v>3266.1899999999996</v>
      </c>
      <c r="D16" s="93">
        <f>D17+D18+D19</f>
        <v>5334.1100000000006</v>
      </c>
      <c r="E16" s="93">
        <f>SUM(E17:E19)</f>
        <v>250</v>
      </c>
      <c r="F16" s="93">
        <f>F17+F18+F19</f>
        <v>520</v>
      </c>
      <c r="G16" s="191">
        <f>F16-E16</f>
        <v>270</v>
      </c>
      <c r="H16" s="94">
        <f>+D16-C16</f>
        <v>2067.920000000001</v>
      </c>
      <c r="K16" s="72"/>
      <c r="L16" s="72"/>
      <c r="M16" s="72"/>
    </row>
    <row r="17" spans="1:15" ht="12.75" customHeight="1" x14ac:dyDescent="0.2">
      <c r="A17" s="55" t="s">
        <v>93</v>
      </c>
      <c r="B17" s="90">
        <v>14</v>
      </c>
      <c r="C17" s="90">
        <v>4</v>
      </c>
      <c r="D17" s="90">
        <v>387</v>
      </c>
      <c r="E17" s="90" t="s">
        <v>0</v>
      </c>
      <c r="F17" s="90">
        <v>60</v>
      </c>
      <c r="G17" s="185">
        <f>F17</f>
        <v>60</v>
      </c>
      <c r="H17" s="185">
        <f>+D17-C17</f>
        <v>383</v>
      </c>
      <c r="K17" s="72"/>
      <c r="L17" s="72"/>
      <c r="M17" s="72"/>
    </row>
    <row r="18" spans="1:15" ht="12.75" customHeight="1" x14ac:dyDescent="0.2">
      <c r="A18" s="55" t="s">
        <v>90</v>
      </c>
      <c r="B18" s="90">
        <v>878.87</v>
      </c>
      <c r="C18" s="90">
        <v>739.53</v>
      </c>
      <c r="D18" s="90">
        <v>1680</v>
      </c>
      <c r="E18" s="90">
        <v>100</v>
      </c>
      <c r="F18" s="90">
        <v>145</v>
      </c>
      <c r="G18" s="192">
        <f>F18-E18</f>
        <v>45</v>
      </c>
      <c r="H18" s="185">
        <f>+D18-C18</f>
        <v>940.47</v>
      </c>
      <c r="I18" s="96"/>
      <c r="K18" s="72"/>
      <c r="L18" s="72"/>
      <c r="M18" s="72"/>
    </row>
    <row r="19" spans="1:15" ht="12.75" customHeight="1" x14ac:dyDescent="0.2">
      <c r="A19" s="99" t="s">
        <v>91</v>
      </c>
      <c r="B19" s="90">
        <v>2884.46</v>
      </c>
      <c r="C19" s="90">
        <v>2522.66</v>
      </c>
      <c r="D19" s="90">
        <v>3267.11</v>
      </c>
      <c r="E19" s="90">
        <v>150</v>
      </c>
      <c r="F19" s="90">
        <v>315</v>
      </c>
      <c r="G19" s="185">
        <f>F19-E19</f>
        <v>165</v>
      </c>
      <c r="H19" s="185">
        <f>+D19-C19</f>
        <v>744.45000000000027</v>
      </c>
      <c r="K19" s="72"/>
      <c r="L19" s="72"/>
      <c r="M19" s="72"/>
    </row>
    <row r="20" spans="1:15" ht="12.75" hidden="1" customHeight="1" x14ac:dyDescent="0.2">
      <c r="A20" s="99" t="s">
        <v>3</v>
      </c>
      <c r="B20" s="90"/>
      <c r="C20" s="118"/>
      <c r="D20" s="118"/>
      <c r="E20" s="118"/>
      <c r="F20" s="118"/>
      <c r="G20" s="186">
        <f t="shared" si="0"/>
        <v>0</v>
      </c>
      <c r="H20" s="186">
        <f t="shared" si="1"/>
        <v>0</v>
      </c>
      <c r="K20" s="72"/>
      <c r="L20" s="72"/>
      <c r="M20" s="72"/>
    </row>
    <row r="21" spans="1:15" ht="12.75" hidden="1" customHeight="1" x14ac:dyDescent="0.2">
      <c r="A21" s="99" t="s">
        <v>4</v>
      </c>
      <c r="B21" s="90"/>
      <c r="C21" s="118"/>
      <c r="D21" s="118"/>
      <c r="E21" s="118"/>
      <c r="F21" s="118"/>
      <c r="G21" s="186">
        <f t="shared" si="0"/>
        <v>0</v>
      </c>
      <c r="H21" s="186">
        <f t="shared" si="1"/>
        <v>0</v>
      </c>
      <c r="K21" s="72"/>
      <c r="L21" s="72"/>
      <c r="M21" s="72"/>
    </row>
    <row r="22" spans="1:15" ht="12.75" customHeight="1" x14ac:dyDescent="0.2">
      <c r="A22" s="91" t="s">
        <v>95</v>
      </c>
      <c r="B22" s="134">
        <v>12.762447126132999</v>
      </c>
      <c r="C22" s="134">
        <v>12.630640463325097</v>
      </c>
      <c r="D22" s="134">
        <v>10.258586448676352</v>
      </c>
      <c r="E22" s="134">
        <v>5.4744000000000002</v>
      </c>
      <c r="F22" s="134">
        <v>5.7160576923076922</v>
      </c>
      <c r="G22" s="193">
        <f>F22-E22</f>
        <v>0.24165769230769207</v>
      </c>
      <c r="H22" s="193">
        <f>+D22-C22</f>
        <v>-2.3720540146487448</v>
      </c>
      <c r="J22" s="56"/>
      <c r="K22" s="72"/>
      <c r="L22" s="72"/>
      <c r="M22" s="72"/>
    </row>
    <row r="23" spans="1:15" ht="12.75" customHeight="1" x14ac:dyDescent="0.2">
      <c r="A23" s="55" t="s">
        <v>93</v>
      </c>
      <c r="B23" s="135">
        <v>8.0649999999999995</v>
      </c>
      <c r="C23" s="135">
        <v>4.63</v>
      </c>
      <c r="D23" s="135">
        <v>3.710142857142857</v>
      </c>
      <c r="E23" s="135" t="s">
        <v>0</v>
      </c>
      <c r="F23" s="135">
        <v>2.8</v>
      </c>
      <c r="G23" s="194">
        <f>F23</f>
        <v>2.8</v>
      </c>
      <c r="H23" s="194">
        <f>+D23-C23</f>
        <v>-0.91985714285714293</v>
      </c>
      <c r="J23" s="56"/>
      <c r="K23" s="72"/>
      <c r="L23" s="72"/>
      <c r="M23" s="72"/>
    </row>
    <row r="24" spans="1:15" ht="12.75" customHeight="1" x14ac:dyDescent="0.2">
      <c r="A24" s="55" t="s">
        <v>90</v>
      </c>
      <c r="B24" s="135">
        <v>12.084720693260245</v>
      </c>
      <c r="C24" s="135">
        <v>11.891125541450412</v>
      </c>
      <c r="D24" s="135">
        <v>8.437239463601534</v>
      </c>
      <c r="E24" s="135">
        <v>4.1529999999999996</v>
      </c>
      <c r="F24" s="135">
        <v>4.7696551724137928</v>
      </c>
      <c r="G24" s="194">
        <f>F24-E24</f>
        <v>0.6166551724137932</v>
      </c>
      <c r="H24" s="194">
        <f>+D24-C24</f>
        <v>-3.4538860778488782</v>
      </c>
      <c r="J24" s="56"/>
      <c r="K24" s="72"/>
      <c r="L24" s="72"/>
      <c r="M24" s="72"/>
    </row>
    <row r="25" spans="1:15" ht="12.75" customHeight="1" x14ac:dyDescent="0.2">
      <c r="A25" s="55" t="s">
        <v>91</v>
      </c>
      <c r="B25" s="135">
        <v>13.020777081458638</v>
      </c>
      <c r="C25" s="135">
        <v>12.893612712161636</v>
      </c>
      <c r="D25" s="135">
        <v>11.667949135292599</v>
      </c>
      <c r="E25" s="135">
        <v>6.3553333333333333</v>
      </c>
      <c r="F25" s="135">
        <v>6.7071428571428573</v>
      </c>
      <c r="G25" s="194">
        <f>F25-E25</f>
        <v>0.35180952380952402</v>
      </c>
      <c r="H25" s="194">
        <f>+D25-C25</f>
        <v>-1.2256635768690369</v>
      </c>
      <c r="J25" s="56"/>
      <c r="K25" s="72"/>
      <c r="L25" s="72"/>
      <c r="M25" s="72"/>
    </row>
    <row r="26" spans="1:15" ht="12.75" hidden="1" customHeight="1" x14ac:dyDescent="0.2">
      <c r="A26" s="55" t="s">
        <v>3</v>
      </c>
      <c r="B26" s="70">
        <v>0</v>
      </c>
      <c r="C26" s="68">
        <v>0</v>
      </c>
      <c r="D26" s="70">
        <v>0</v>
      </c>
      <c r="E26" s="70"/>
      <c r="F26" s="70"/>
      <c r="G26" s="61">
        <f t="shared" ref="G26:G27" si="2">F26-E26</f>
        <v>0</v>
      </c>
      <c r="H26" s="61">
        <f t="shared" ref="H26:H27" si="3">+D26-C26</f>
        <v>0</v>
      </c>
      <c r="I26"/>
      <c r="K26" s="2" t="b">
        <f>B26=C26</f>
        <v>1</v>
      </c>
      <c r="M26" s="72"/>
      <c r="N26" s="72"/>
      <c r="O26" s="72"/>
    </row>
    <row r="27" spans="1:15" ht="12.75" hidden="1" customHeight="1" x14ac:dyDescent="0.2">
      <c r="A27" s="55" t="s">
        <v>4</v>
      </c>
      <c r="B27" s="70">
        <v>0</v>
      </c>
      <c r="C27" s="68">
        <v>0</v>
      </c>
      <c r="D27" s="70">
        <v>0</v>
      </c>
      <c r="E27" s="70"/>
      <c r="F27" s="70"/>
      <c r="G27" s="61">
        <f t="shared" si="2"/>
        <v>0</v>
      </c>
      <c r="H27" s="61">
        <f t="shared" si="3"/>
        <v>0</v>
      </c>
      <c r="I27"/>
      <c r="K27" s="2" t="b">
        <f>B27=C27</f>
        <v>1</v>
      </c>
      <c r="M27" s="72"/>
      <c r="N27" s="72"/>
      <c r="O27" s="72"/>
    </row>
    <row r="28" spans="1:15" ht="15" customHeight="1" x14ac:dyDescent="0.2">
      <c r="C28" s="8"/>
    </row>
    <row r="29" spans="1:15" ht="15" customHeight="1" x14ac:dyDescent="0.2">
      <c r="A29" s="37"/>
      <c r="B29" s="1"/>
      <c r="J29"/>
    </row>
    <row r="30" spans="1:15" s="5" customFormat="1" ht="12.75" customHeight="1" x14ac:dyDescent="0.2">
      <c r="A30" s="119" t="s">
        <v>96</v>
      </c>
      <c r="B30" s="120"/>
      <c r="C30" s="121"/>
      <c r="D30" s="121"/>
      <c r="E30" s="121"/>
      <c r="F30" s="121"/>
      <c r="G30" s="121"/>
      <c r="H30" s="121"/>
      <c r="K30" s="102"/>
    </row>
    <row r="31" spans="1:15" ht="12.75" customHeight="1" x14ac:dyDescent="0.2">
      <c r="A31" s="122" t="s">
        <v>87</v>
      </c>
      <c r="B31" s="122"/>
      <c r="C31" s="123"/>
      <c r="D31" s="123"/>
      <c r="E31" s="123"/>
      <c r="F31" s="123"/>
      <c r="G31" s="123"/>
      <c r="H31" s="124"/>
      <c r="I31" s="93"/>
      <c r="J31" s="90"/>
      <c r="K31" s="28"/>
      <c r="L31" s="108"/>
    </row>
    <row r="32" spans="1:15" ht="26.25" customHeight="1" x14ac:dyDescent="0.2">
      <c r="A32" s="48"/>
      <c r="B32" s="133" t="s">
        <v>9</v>
      </c>
      <c r="C32" s="46" t="s">
        <v>62</v>
      </c>
      <c r="D32" s="46" t="s">
        <v>63</v>
      </c>
      <c r="E32" s="46" t="s">
        <v>29</v>
      </c>
      <c r="F32" s="46" t="s">
        <v>30</v>
      </c>
      <c r="G32" s="49" t="s">
        <v>40</v>
      </c>
      <c r="H32" s="49" t="s">
        <v>61</v>
      </c>
    </row>
    <row r="33" spans="1:12" ht="12.75" customHeight="1" x14ac:dyDescent="0.2">
      <c r="A33" s="125" t="s">
        <v>88</v>
      </c>
      <c r="B33" s="126">
        <v>7651.8</v>
      </c>
      <c r="C33" s="126">
        <f>C34+C35+C36</f>
        <v>5651.8</v>
      </c>
      <c r="D33" s="126">
        <f>D34+D35+D36</f>
        <v>4740</v>
      </c>
      <c r="E33" s="126">
        <f>E34</f>
        <v>440</v>
      </c>
      <c r="F33" s="126">
        <f>F35</f>
        <v>335</v>
      </c>
      <c r="G33" s="187">
        <f>+F33-E33</f>
        <v>-105</v>
      </c>
      <c r="H33" s="187">
        <f>+D33-C33</f>
        <v>-911.80000000000018</v>
      </c>
      <c r="I33" s="90"/>
      <c r="J33" s="90"/>
      <c r="K33" s="87"/>
      <c r="L33" s="108"/>
    </row>
    <row r="34" spans="1:12" ht="12.75" customHeight="1" x14ac:dyDescent="0.2">
      <c r="A34" s="127" t="s">
        <v>97</v>
      </c>
      <c r="B34" s="128">
        <v>5226.8</v>
      </c>
      <c r="C34" s="128">
        <v>3526.8</v>
      </c>
      <c r="D34" s="128">
        <v>3449</v>
      </c>
      <c r="E34" s="128">
        <v>440</v>
      </c>
      <c r="F34" s="128" t="s">
        <v>0</v>
      </c>
      <c r="G34" s="195">
        <f>-E34</f>
        <v>-440</v>
      </c>
      <c r="H34" s="188">
        <f>+D34-C34</f>
        <v>-77.800000000000182</v>
      </c>
      <c r="I34" s="90"/>
      <c r="J34" s="62"/>
      <c r="K34" s="108"/>
      <c r="L34" s="108"/>
    </row>
    <row r="35" spans="1:12" ht="12.75" customHeight="1" x14ac:dyDescent="0.2">
      <c r="A35" s="127" t="s">
        <v>98</v>
      </c>
      <c r="B35" s="128">
        <v>1410</v>
      </c>
      <c r="C35" s="128">
        <v>1410</v>
      </c>
      <c r="D35" s="128">
        <v>535</v>
      </c>
      <c r="E35" s="128" t="s">
        <v>0</v>
      </c>
      <c r="F35" s="128">
        <v>335</v>
      </c>
      <c r="G35" s="195">
        <f>F35</f>
        <v>335</v>
      </c>
      <c r="H35" s="188">
        <f>+D35-C35</f>
        <v>-875</v>
      </c>
      <c r="I35" s="90"/>
      <c r="J35" s="62"/>
      <c r="K35" s="108"/>
      <c r="L35" s="108"/>
    </row>
    <row r="36" spans="1:12" ht="12.75" customHeight="1" x14ac:dyDescent="0.2">
      <c r="A36" s="127" t="s">
        <v>99</v>
      </c>
      <c r="B36" s="128">
        <v>1015</v>
      </c>
      <c r="C36" s="128">
        <v>715</v>
      </c>
      <c r="D36" s="128">
        <v>756</v>
      </c>
      <c r="E36" s="128" t="s">
        <v>0</v>
      </c>
      <c r="F36" s="128" t="s">
        <v>0</v>
      </c>
      <c r="G36" s="195" t="s">
        <v>0</v>
      </c>
      <c r="H36" s="188">
        <f>+D36-C36</f>
        <v>41</v>
      </c>
      <c r="I36" s="62"/>
      <c r="J36" s="62"/>
      <c r="K36" s="108"/>
      <c r="L36" s="108"/>
    </row>
    <row r="37" spans="1:12" ht="12.75" customHeight="1" x14ac:dyDescent="0.2">
      <c r="A37" s="127"/>
      <c r="B37" s="128"/>
      <c r="C37" s="128"/>
      <c r="D37" s="128"/>
      <c r="E37" s="128"/>
      <c r="F37" s="128"/>
      <c r="G37" s="188"/>
      <c r="H37" s="188"/>
      <c r="I37" s="62"/>
      <c r="J37" s="62"/>
      <c r="K37" s="108"/>
      <c r="L37" s="108"/>
    </row>
    <row r="38" spans="1:12" ht="12.75" customHeight="1" x14ac:dyDescent="0.2">
      <c r="A38" s="125" t="s">
        <v>92</v>
      </c>
      <c r="B38" s="126">
        <v>6319.1916000000001</v>
      </c>
      <c r="C38" s="126">
        <f>C39+C40+C41</f>
        <v>5377.2175000000007</v>
      </c>
      <c r="D38" s="126">
        <f>D39+D40+D41</f>
        <v>6175.6869999999999</v>
      </c>
      <c r="E38" s="126">
        <f>E39</f>
        <v>776.5</v>
      </c>
      <c r="F38" s="126">
        <f>F40</f>
        <v>323.5</v>
      </c>
      <c r="G38" s="187">
        <f>+F38-E38</f>
        <v>-453</v>
      </c>
      <c r="H38" s="187">
        <f>+D38-C38</f>
        <v>798.46949999999924</v>
      </c>
      <c r="I38" s="62"/>
      <c r="J38" s="62"/>
      <c r="K38" s="108"/>
      <c r="L38" s="108"/>
    </row>
    <row r="39" spans="1:12" ht="12.75" customHeight="1" x14ac:dyDescent="0.2">
      <c r="A39" s="127" t="s">
        <v>97</v>
      </c>
      <c r="B39" s="128">
        <v>3266.2676000000001</v>
      </c>
      <c r="C39" s="128">
        <v>2709.8910000000001</v>
      </c>
      <c r="D39" s="128">
        <v>4854.95</v>
      </c>
      <c r="E39" s="128">
        <v>776.5</v>
      </c>
      <c r="F39" s="128" t="s">
        <v>0</v>
      </c>
      <c r="G39" s="195">
        <f>-E39</f>
        <v>-776.5</v>
      </c>
      <c r="H39" s="188">
        <f>+D39-C39</f>
        <v>2145.0589999999997</v>
      </c>
      <c r="I39" s="62"/>
      <c r="J39" s="94"/>
      <c r="K39" s="108"/>
      <c r="L39" s="108"/>
    </row>
    <row r="40" spans="1:12" ht="12.75" customHeight="1" x14ac:dyDescent="0.2">
      <c r="A40" s="127" t="s">
        <v>98</v>
      </c>
      <c r="B40" s="128">
        <v>1271.1500000000001</v>
      </c>
      <c r="C40" s="128">
        <v>1271.1500000000001</v>
      </c>
      <c r="D40" s="128">
        <v>785.5</v>
      </c>
      <c r="E40" s="128" t="s">
        <v>0</v>
      </c>
      <c r="F40" s="128">
        <v>323.5</v>
      </c>
      <c r="G40" s="195">
        <f>F40</f>
        <v>323.5</v>
      </c>
      <c r="H40" s="188">
        <f>+D40-C40</f>
        <v>-485.65000000000009</v>
      </c>
      <c r="I40" s="62"/>
      <c r="J40" s="90"/>
      <c r="K40" s="108"/>
      <c r="L40" s="108"/>
    </row>
    <row r="41" spans="1:12" ht="12.75" customHeight="1" x14ac:dyDescent="0.2">
      <c r="A41" s="127" t="s">
        <v>99</v>
      </c>
      <c r="B41" s="128">
        <v>1781.7739999999999</v>
      </c>
      <c r="C41" s="128">
        <v>1396.1765</v>
      </c>
      <c r="D41" s="128">
        <v>535.23699999999997</v>
      </c>
      <c r="E41" s="128" t="s">
        <v>0</v>
      </c>
      <c r="F41" s="128" t="s">
        <v>0</v>
      </c>
      <c r="G41" s="195" t="s">
        <v>0</v>
      </c>
      <c r="H41" s="188">
        <f>+D41-C41</f>
        <v>-860.93950000000007</v>
      </c>
      <c r="I41" s="94"/>
      <c r="J41" s="90"/>
      <c r="K41" s="108"/>
      <c r="L41" s="108"/>
    </row>
    <row r="42" spans="1:12" ht="12.75" customHeight="1" x14ac:dyDescent="0.2">
      <c r="A42" s="129"/>
      <c r="B42" s="128"/>
      <c r="C42" s="128"/>
      <c r="D42" s="128"/>
      <c r="E42" s="128"/>
      <c r="F42" s="128"/>
      <c r="G42" s="188"/>
      <c r="H42" s="188"/>
      <c r="I42" s="90"/>
      <c r="J42" s="90"/>
      <c r="K42" s="108"/>
      <c r="L42" s="108"/>
    </row>
    <row r="43" spans="1:12" ht="12.75" customHeight="1" x14ac:dyDescent="0.2">
      <c r="A43" s="130" t="s">
        <v>94</v>
      </c>
      <c r="B43" s="126">
        <v>5243.4619999999995</v>
      </c>
      <c r="C43" s="126">
        <f>C44+C45+C46</f>
        <v>4316.34</v>
      </c>
      <c r="D43" s="126">
        <f>D44+D45+D46</f>
        <v>5677.3</v>
      </c>
      <c r="E43" s="126">
        <f>E44</f>
        <v>770</v>
      </c>
      <c r="F43" s="126">
        <f>F45</f>
        <v>323.5</v>
      </c>
      <c r="G43" s="187">
        <f>+F43-E43</f>
        <v>-446.5</v>
      </c>
      <c r="H43" s="187">
        <f>+D43-C43</f>
        <v>1360.96</v>
      </c>
      <c r="I43" s="90"/>
      <c r="J43" s="90"/>
      <c r="K43" s="108"/>
      <c r="L43" s="108"/>
    </row>
    <row r="44" spans="1:12" ht="12.75" customHeight="1" x14ac:dyDescent="0.2">
      <c r="A44" s="127" t="s">
        <v>97</v>
      </c>
      <c r="B44" s="128">
        <v>3009.2170000000001</v>
      </c>
      <c r="C44" s="128">
        <v>2452.84</v>
      </c>
      <c r="D44" s="128">
        <v>4458.5</v>
      </c>
      <c r="E44" s="128">
        <v>770</v>
      </c>
      <c r="F44" s="128" t="s">
        <v>0</v>
      </c>
      <c r="G44" s="195">
        <f>-E44</f>
        <v>-770</v>
      </c>
      <c r="H44" s="188">
        <f>+D44-C44</f>
        <v>2005.6599999999999</v>
      </c>
      <c r="I44" s="90"/>
      <c r="J44" s="90"/>
      <c r="K44" s="108"/>
      <c r="L44" s="108"/>
    </row>
    <row r="45" spans="1:12" ht="12.75" customHeight="1" x14ac:dyDescent="0.2">
      <c r="A45" s="127" t="s">
        <v>98</v>
      </c>
      <c r="B45" s="128">
        <v>828.5</v>
      </c>
      <c r="C45" s="128">
        <v>828.5</v>
      </c>
      <c r="D45" s="128">
        <v>723.5</v>
      </c>
      <c r="E45" s="128" t="s">
        <v>0</v>
      </c>
      <c r="F45" s="128">
        <v>323.5</v>
      </c>
      <c r="G45" s="195">
        <f>F45</f>
        <v>323.5</v>
      </c>
      <c r="H45" s="188">
        <f>+D45-C45</f>
        <v>-105</v>
      </c>
      <c r="I45" s="90"/>
      <c r="J45" s="90"/>
      <c r="K45" s="108"/>
      <c r="L45" s="108"/>
    </row>
    <row r="46" spans="1:12" ht="12.75" customHeight="1" x14ac:dyDescent="0.2">
      <c r="A46" s="127" t="s">
        <v>99</v>
      </c>
      <c r="B46" s="128">
        <v>1405.7449999999999</v>
      </c>
      <c r="C46" s="128">
        <v>1035</v>
      </c>
      <c r="D46" s="128">
        <v>495.3</v>
      </c>
      <c r="E46" s="128" t="s">
        <v>0</v>
      </c>
      <c r="F46" s="128" t="s">
        <v>0</v>
      </c>
      <c r="G46" s="195" t="s">
        <v>0</v>
      </c>
      <c r="H46" s="188">
        <f>+D46-C46</f>
        <v>-539.70000000000005</v>
      </c>
      <c r="I46" s="90"/>
      <c r="J46" s="90"/>
      <c r="K46" s="108"/>
      <c r="L46" s="108"/>
    </row>
    <row r="47" spans="1:12" ht="12.75" customHeight="1" x14ac:dyDescent="0.2">
      <c r="A47" s="129"/>
      <c r="B47" s="128"/>
      <c r="C47" s="128"/>
      <c r="D47" s="128"/>
      <c r="E47" s="128"/>
      <c r="F47" s="128"/>
      <c r="G47" s="188"/>
      <c r="H47" s="188"/>
      <c r="I47" s="90"/>
      <c r="J47" s="90"/>
      <c r="K47" s="108"/>
      <c r="L47" s="108"/>
    </row>
    <row r="48" spans="1:12" ht="12.75" customHeight="1" x14ac:dyDescent="0.2">
      <c r="A48" s="130" t="s">
        <v>95</v>
      </c>
      <c r="B48" s="136">
        <v>15.835829868668016</v>
      </c>
      <c r="C48" s="136">
        <v>15.735276045931126</v>
      </c>
      <c r="D48" s="136">
        <v>16.772580096463493</v>
      </c>
      <c r="E48" s="136">
        <v>14.34</v>
      </c>
      <c r="F48" s="136">
        <v>16.61</v>
      </c>
      <c r="G48" s="196">
        <f>+F48-E48</f>
        <v>2.2699999999999996</v>
      </c>
      <c r="H48" s="189">
        <f>+D48-C48</f>
        <v>1.0373040505323665</v>
      </c>
      <c r="I48" s="90"/>
      <c r="J48" s="90"/>
      <c r="K48" s="108"/>
      <c r="L48" s="108"/>
    </row>
    <row r="49" spans="1:12" ht="12.75" customHeight="1" x14ac:dyDescent="0.2">
      <c r="A49" s="127" t="s">
        <v>97</v>
      </c>
      <c r="B49" s="137">
        <v>15.49028830830261</v>
      </c>
      <c r="C49" s="137">
        <v>15.455907932369858</v>
      </c>
      <c r="D49" s="137">
        <v>16.375555555555554</v>
      </c>
      <c r="E49" s="137">
        <v>14.34</v>
      </c>
      <c r="F49" s="137" t="s">
        <v>0</v>
      </c>
      <c r="G49" s="197">
        <f>-E49</f>
        <v>-14.34</v>
      </c>
      <c r="H49" s="190">
        <f>+D49-C49</f>
        <v>0.91964762318569626</v>
      </c>
      <c r="I49" s="90"/>
      <c r="J49" s="94"/>
      <c r="K49" s="108"/>
      <c r="L49" s="108"/>
    </row>
    <row r="50" spans="1:12" ht="12.75" customHeight="1" x14ac:dyDescent="0.2">
      <c r="A50" s="127" t="s">
        <v>98</v>
      </c>
      <c r="B50" s="137">
        <v>16.2775</v>
      </c>
      <c r="C50" s="137">
        <v>16.2775</v>
      </c>
      <c r="D50" s="137">
        <v>16.670000000000002</v>
      </c>
      <c r="E50" s="137" t="s">
        <v>0</v>
      </c>
      <c r="F50" s="137">
        <v>16.61</v>
      </c>
      <c r="G50" s="197">
        <f>F50</f>
        <v>16.61</v>
      </c>
      <c r="H50" s="190">
        <f>+D50-C50</f>
        <v>0.39250000000000185</v>
      </c>
      <c r="I50" s="90"/>
    </row>
    <row r="51" spans="1:12" ht="12.75" customHeight="1" x14ac:dyDescent="0.2">
      <c r="A51" s="127" t="s">
        <v>99</v>
      </c>
      <c r="B51" s="137">
        <v>17.72582827568521</v>
      </c>
      <c r="C51" s="137">
        <v>17.809999999999999</v>
      </c>
      <c r="D51" s="137">
        <v>19.47</v>
      </c>
      <c r="E51" s="137" t="s">
        <v>0</v>
      </c>
      <c r="F51" s="137" t="s">
        <v>0</v>
      </c>
      <c r="G51" s="197" t="s">
        <v>0</v>
      </c>
      <c r="H51" s="190">
        <f>+D51-C51</f>
        <v>1.6600000000000001</v>
      </c>
      <c r="I51" s="94"/>
      <c r="J51" s="90"/>
      <c r="K51" s="89"/>
      <c r="L51" s="89"/>
    </row>
    <row r="52" spans="1:12" ht="12.75" customHeight="1" x14ac:dyDescent="0.2">
      <c r="A52" s="53"/>
      <c r="B52" s="92"/>
      <c r="C52" s="92"/>
      <c r="D52" s="92"/>
      <c r="E52" s="92"/>
      <c r="F52" s="92"/>
      <c r="G52" s="61"/>
      <c r="H52" s="61"/>
      <c r="I52" s="90"/>
      <c r="J52" s="90"/>
      <c r="K52" s="89"/>
      <c r="L52" s="89"/>
    </row>
    <row r="53" spans="1:12" ht="12.75" customHeight="1" x14ac:dyDescent="0.2">
      <c r="A53" s="53"/>
      <c r="B53" s="92"/>
      <c r="C53" s="92"/>
      <c r="D53" s="92"/>
      <c r="E53" s="92"/>
      <c r="F53" s="92"/>
      <c r="G53" s="61"/>
      <c r="H53" s="61"/>
      <c r="I53" s="90"/>
      <c r="J53" s="90"/>
      <c r="K53" s="89"/>
      <c r="L53" s="89"/>
    </row>
    <row r="54" spans="1:12" s="5" customFormat="1" ht="12.75" customHeight="1" x14ac:dyDescent="0.2">
      <c r="A54" s="213" t="s">
        <v>100</v>
      </c>
      <c r="B54" s="120"/>
      <c r="C54" s="121"/>
      <c r="D54" s="121"/>
      <c r="E54" s="121"/>
      <c r="F54" s="121"/>
      <c r="G54" s="121"/>
      <c r="H54" s="121"/>
      <c r="K54" s="102"/>
    </row>
    <row r="55" spans="1:12" ht="12.75" customHeight="1" x14ac:dyDescent="0.2">
      <c r="A55" s="214" t="s">
        <v>101</v>
      </c>
      <c r="B55" s="122"/>
      <c r="C55" s="123"/>
      <c r="D55" s="123"/>
      <c r="E55" s="123"/>
      <c r="F55" s="123"/>
      <c r="G55" s="123"/>
      <c r="H55" s="124"/>
      <c r="I55" s="93"/>
      <c r="J55" s="90"/>
      <c r="K55" s="28"/>
      <c r="L55" s="108"/>
    </row>
    <row r="56" spans="1:12" ht="26.25" customHeight="1" x14ac:dyDescent="0.2">
      <c r="A56" s="48"/>
      <c r="B56" s="133" t="s">
        <v>9</v>
      </c>
      <c r="C56" s="46" t="s">
        <v>62</v>
      </c>
      <c r="D56" s="46" t="s">
        <v>63</v>
      </c>
      <c r="E56" s="46" t="s">
        <v>29</v>
      </c>
      <c r="F56" s="46" t="s">
        <v>30</v>
      </c>
      <c r="G56" s="49" t="s">
        <v>40</v>
      </c>
      <c r="H56" s="49" t="s">
        <v>61</v>
      </c>
    </row>
    <row r="57" spans="1:12" ht="12.75" customHeight="1" x14ac:dyDescent="0.2">
      <c r="A57" s="125" t="s">
        <v>88</v>
      </c>
      <c r="B57" s="126" t="s">
        <v>0</v>
      </c>
      <c r="C57" s="126" t="s">
        <v>0</v>
      </c>
      <c r="D57" s="126">
        <v>340</v>
      </c>
      <c r="E57" s="126" t="s">
        <v>0</v>
      </c>
      <c r="F57" s="126" t="s">
        <v>0</v>
      </c>
      <c r="G57" s="187" t="str">
        <f>+F57</f>
        <v>-</v>
      </c>
      <c r="H57" s="187">
        <f>+D57</f>
        <v>340</v>
      </c>
      <c r="I57" s="90"/>
      <c r="J57" s="90"/>
      <c r="K57" s="87"/>
      <c r="L57" s="108"/>
    </row>
    <row r="58" spans="1:12" ht="12.75" customHeight="1" x14ac:dyDescent="0.2">
      <c r="A58" s="127" t="s">
        <v>99</v>
      </c>
      <c r="B58" s="128" t="s">
        <v>0</v>
      </c>
      <c r="C58" s="128" t="s">
        <v>0</v>
      </c>
      <c r="D58" s="128">
        <v>340</v>
      </c>
      <c r="E58" s="126" t="s">
        <v>0</v>
      </c>
      <c r="F58" s="126" t="s">
        <v>0</v>
      </c>
      <c r="G58" s="188" t="str">
        <f>+F58</f>
        <v>-</v>
      </c>
      <c r="H58" s="188">
        <f>+D58</f>
        <v>340</v>
      </c>
      <c r="I58" s="62"/>
      <c r="J58" s="62"/>
      <c r="K58" s="108"/>
      <c r="L58" s="108"/>
    </row>
    <row r="59" spans="1:12" ht="12.75" customHeight="1" x14ac:dyDescent="0.2">
      <c r="A59" s="127"/>
      <c r="B59" s="128"/>
      <c r="C59" s="128"/>
      <c r="D59" s="128"/>
      <c r="E59" s="126"/>
      <c r="F59" s="126"/>
      <c r="G59" s="188"/>
      <c r="H59" s="188"/>
      <c r="I59" s="62"/>
      <c r="J59" s="62"/>
      <c r="K59" s="108"/>
      <c r="L59" s="108"/>
    </row>
    <row r="60" spans="1:12" ht="12.75" customHeight="1" x14ac:dyDescent="0.2">
      <c r="A60" s="125" t="s">
        <v>92</v>
      </c>
      <c r="B60" s="126" t="s">
        <v>0</v>
      </c>
      <c r="C60" s="126" t="s">
        <v>0</v>
      </c>
      <c r="D60" s="126">
        <v>49.4</v>
      </c>
      <c r="E60" s="126" t="s">
        <v>0</v>
      </c>
      <c r="F60" s="126" t="s">
        <v>0</v>
      </c>
      <c r="G60" s="187" t="str">
        <f>+F60</f>
        <v>-</v>
      </c>
      <c r="H60" s="187">
        <f>+D60</f>
        <v>49.4</v>
      </c>
      <c r="I60" s="62"/>
      <c r="J60" s="62"/>
      <c r="K60" s="108"/>
      <c r="L60" s="108"/>
    </row>
    <row r="61" spans="1:12" ht="12.75" customHeight="1" x14ac:dyDescent="0.2">
      <c r="A61" s="127" t="s">
        <v>99</v>
      </c>
      <c r="B61" s="126" t="s">
        <v>0</v>
      </c>
      <c r="C61" s="126" t="s">
        <v>0</v>
      </c>
      <c r="D61" s="128">
        <v>49.4</v>
      </c>
      <c r="E61" s="126" t="s">
        <v>0</v>
      </c>
      <c r="F61" s="126" t="s">
        <v>0</v>
      </c>
      <c r="G61" s="188" t="str">
        <f>F61</f>
        <v>-</v>
      </c>
      <c r="H61" s="188">
        <f>+D61</f>
        <v>49.4</v>
      </c>
      <c r="I61" s="94"/>
      <c r="J61" s="90"/>
      <c r="K61" s="108"/>
      <c r="L61" s="108"/>
    </row>
    <row r="62" spans="1:12" ht="12.75" customHeight="1" x14ac:dyDescent="0.2">
      <c r="A62" s="129"/>
      <c r="B62" s="128"/>
      <c r="C62" s="128"/>
      <c r="D62" s="128"/>
      <c r="E62" s="126"/>
      <c r="F62" s="126"/>
      <c r="G62" s="188"/>
      <c r="H62" s="188"/>
      <c r="I62" s="90"/>
      <c r="J62" s="90"/>
      <c r="K62" s="108"/>
      <c r="L62" s="108"/>
    </row>
    <row r="63" spans="1:12" ht="12.75" customHeight="1" x14ac:dyDescent="0.2">
      <c r="A63" s="130" t="s">
        <v>94</v>
      </c>
      <c r="B63" s="126" t="s">
        <v>0</v>
      </c>
      <c r="C63" s="126" t="s">
        <v>0</v>
      </c>
      <c r="D63" s="126">
        <v>49.4</v>
      </c>
      <c r="E63" s="126" t="s">
        <v>0</v>
      </c>
      <c r="F63" s="126" t="s">
        <v>0</v>
      </c>
      <c r="G63" s="187" t="str">
        <f>+F63</f>
        <v>-</v>
      </c>
      <c r="H63" s="187">
        <f>+D63</f>
        <v>49.4</v>
      </c>
      <c r="I63" s="90"/>
      <c r="J63" s="90"/>
      <c r="K63" s="108"/>
      <c r="L63" s="108"/>
    </row>
    <row r="64" spans="1:12" ht="12.75" customHeight="1" x14ac:dyDescent="0.2">
      <c r="A64" s="127" t="s">
        <v>99</v>
      </c>
      <c r="B64" s="126" t="s">
        <v>0</v>
      </c>
      <c r="C64" s="126" t="s">
        <v>0</v>
      </c>
      <c r="D64" s="128">
        <v>49.4</v>
      </c>
      <c r="E64" s="126" t="s">
        <v>0</v>
      </c>
      <c r="F64" s="126" t="s">
        <v>0</v>
      </c>
      <c r="G64" s="188" t="str">
        <f>F64</f>
        <v>-</v>
      </c>
      <c r="H64" s="188">
        <f>+D64</f>
        <v>49.4</v>
      </c>
      <c r="I64" s="90"/>
      <c r="J64" s="90"/>
      <c r="K64" s="108"/>
      <c r="L64" s="108"/>
    </row>
    <row r="65" spans="1:12" ht="12.75" customHeight="1" x14ac:dyDescent="0.2">
      <c r="A65" s="129"/>
      <c r="B65" s="128"/>
      <c r="C65" s="128"/>
      <c r="D65" s="128"/>
      <c r="E65" s="126"/>
      <c r="F65" s="126"/>
      <c r="G65" s="188"/>
      <c r="H65" s="188"/>
      <c r="I65" s="90"/>
      <c r="J65" s="90"/>
      <c r="K65" s="108"/>
      <c r="L65" s="108"/>
    </row>
    <row r="66" spans="1:12" ht="12.75" customHeight="1" x14ac:dyDescent="0.2">
      <c r="A66" s="130" t="s">
        <v>95</v>
      </c>
      <c r="B66" s="136" t="s">
        <v>0</v>
      </c>
      <c r="C66" s="136" t="s">
        <v>0</v>
      </c>
      <c r="D66" s="136">
        <v>1.75</v>
      </c>
      <c r="E66" s="126" t="s">
        <v>0</v>
      </c>
      <c r="F66" s="126" t="s">
        <v>0</v>
      </c>
      <c r="G66" s="189" t="str">
        <f>+F66</f>
        <v>-</v>
      </c>
      <c r="H66" s="189">
        <f>+D66</f>
        <v>1.75</v>
      </c>
      <c r="I66" s="90"/>
      <c r="J66" s="90"/>
      <c r="K66" s="108"/>
      <c r="L66" s="108"/>
    </row>
    <row r="67" spans="1:12" ht="12.75" customHeight="1" x14ac:dyDescent="0.2">
      <c r="A67" s="127" t="s">
        <v>99</v>
      </c>
      <c r="B67" s="136" t="s">
        <v>0</v>
      </c>
      <c r="C67" s="136" t="s">
        <v>0</v>
      </c>
      <c r="D67" s="137">
        <v>1.75</v>
      </c>
      <c r="E67" s="126" t="s">
        <v>0</v>
      </c>
      <c r="F67" s="126" t="s">
        <v>0</v>
      </c>
      <c r="G67" s="190" t="str">
        <f>F67</f>
        <v>-</v>
      </c>
      <c r="H67" s="190">
        <f>+D67</f>
        <v>1.75</v>
      </c>
      <c r="I67" s="94"/>
      <c r="J67" s="90"/>
      <c r="K67" s="89"/>
      <c r="L67" s="89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G39" sqref="G39"/>
    </sheetView>
  </sheetViews>
  <sheetFormatPr defaultRowHeight="11.25" x14ac:dyDescent="0.2"/>
  <cols>
    <col min="1" max="1" width="27.28515625" style="8" customWidth="1"/>
    <col min="2" max="8" width="10.7109375" style="8" customWidth="1"/>
    <col min="9" max="9" width="9" style="8" customWidth="1"/>
    <col min="10" max="10" width="11.140625" style="8" customWidth="1"/>
    <col min="11" max="16384" width="9.140625" style="8"/>
  </cols>
  <sheetData>
    <row r="1" spans="1:13" ht="12.75" x14ac:dyDescent="0.2">
      <c r="A1" s="37" t="s">
        <v>102</v>
      </c>
      <c r="B1" s="77"/>
      <c r="J1" s="201"/>
    </row>
    <row r="2" spans="1:13" s="115" customFormat="1" x14ac:dyDescent="0.2">
      <c r="A2" s="4" t="s">
        <v>103</v>
      </c>
      <c r="B2" s="175"/>
      <c r="C2" s="6"/>
      <c r="D2" s="6"/>
      <c r="E2" s="6"/>
      <c r="F2" s="6"/>
      <c r="G2" s="6"/>
      <c r="K2" s="202"/>
    </row>
    <row r="3" spans="1:13" ht="26.25" customHeight="1" x14ac:dyDescent="0.2">
      <c r="A3" s="48"/>
      <c r="B3" s="133" t="s">
        <v>9</v>
      </c>
      <c r="C3" s="46" t="s">
        <v>62</v>
      </c>
      <c r="D3" s="46" t="s">
        <v>63</v>
      </c>
      <c r="E3" s="46" t="s">
        <v>29</v>
      </c>
      <c r="F3" s="46" t="s">
        <v>30</v>
      </c>
      <c r="G3" s="49" t="s">
        <v>40</v>
      </c>
      <c r="H3" s="49" t="s">
        <v>61</v>
      </c>
      <c r="I3" s="14"/>
      <c r="J3" s="93"/>
      <c r="K3" s="93"/>
      <c r="L3" s="199"/>
      <c r="M3" s="203"/>
    </row>
    <row r="4" spans="1:13" ht="12.75" customHeight="1" x14ac:dyDescent="0.2">
      <c r="A4" s="91" t="s">
        <v>66</v>
      </c>
      <c r="B4" s="57">
        <v>9.2624753229863224</v>
      </c>
      <c r="C4" s="57">
        <v>9.1678250903158265</v>
      </c>
      <c r="D4" s="57">
        <v>4.5986711064857362</v>
      </c>
      <c r="E4" s="57">
        <v>1.75996190646735</v>
      </c>
      <c r="F4" s="57">
        <v>1.9341920634453436</v>
      </c>
      <c r="G4" s="61">
        <f>F4-E4</f>
        <v>0.1742301569779936</v>
      </c>
      <c r="H4" s="61">
        <f>+D4-C4</f>
        <v>-4.5691539838300903</v>
      </c>
      <c r="I4" s="93"/>
      <c r="J4" s="62"/>
      <c r="K4" s="62"/>
      <c r="L4" s="93"/>
      <c r="M4" s="93"/>
    </row>
    <row r="5" spans="1:13" x14ac:dyDescent="0.2">
      <c r="A5" s="53" t="s">
        <v>104</v>
      </c>
      <c r="B5" s="28">
        <v>8.871638409210826</v>
      </c>
      <c r="C5" s="28">
        <v>8.969243074794635</v>
      </c>
      <c r="D5" s="28">
        <v>4.7948202401709796</v>
      </c>
      <c r="E5" s="28">
        <v>2</v>
      </c>
      <c r="F5" s="28">
        <v>2</v>
      </c>
      <c r="G5" s="144">
        <f>F5-E5</f>
        <v>0</v>
      </c>
      <c r="H5" s="144">
        <f>+D5-C5</f>
        <v>-4.1744228346236554</v>
      </c>
      <c r="I5" s="62"/>
      <c r="J5" s="90"/>
      <c r="K5" s="90"/>
      <c r="L5" s="62"/>
      <c r="M5" s="62"/>
    </row>
    <row r="6" spans="1:13" ht="12.75" customHeight="1" x14ac:dyDescent="0.2">
      <c r="A6" s="53" t="s">
        <v>105</v>
      </c>
      <c r="B6" s="28">
        <v>9.1900686770967308</v>
      </c>
      <c r="C6" s="28">
        <v>9.1881482107392234</v>
      </c>
      <c r="D6" s="28">
        <v>4.2925073645751262</v>
      </c>
      <c r="E6" s="28">
        <v>2</v>
      </c>
      <c r="F6" s="28">
        <v>1.7819463902718999</v>
      </c>
      <c r="G6" s="144">
        <f>F6-E6</f>
        <v>-0.21805360972810006</v>
      </c>
      <c r="H6" s="144">
        <f t="shared" ref="H6:H7" si="0">+D6-C6</f>
        <v>-4.8956408461640972</v>
      </c>
      <c r="I6" s="90"/>
      <c r="J6" s="90"/>
      <c r="K6" s="90"/>
      <c r="L6" s="90"/>
      <c r="M6" s="90"/>
    </row>
    <row r="7" spans="1:13" ht="12.75" customHeight="1" x14ac:dyDescent="0.2">
      <c r="A7" s="53" t="s">
        <v>106</v>
      </c>
      <c r="B7" s="28">
        <v>10.121148970603327</v>
      </c>
      <c r="C7" s="28">
        <v>9.5820035021469927</v>
      </c>
      <c r="D7" s="28">
        <v>4.9967725919411823</v>
      </c>
      <c r="E7" s="28">
        <v>1.5</v>
      </c>
      <c r="F7" s="28">
        <v>1.9</v>
      </c>
      <c r="G7" s="144">
        <f>F7-E7</f>
        <v>0.39999999999999991</v>
      </c>
      <c r="H7" s="144">
        <f t="shared" si="0"/>
        <v>-4.5852309102058104</v>
      </c>
      <c r="I7" s="90"/>
      <c r="J7" s="90"/>
      <c r="K7" s="90"/>
      <c r="L7" s="90"/>
      <c r="M7" s="90"/>
    </row>
    <row r="8" spans="1:13" ht="12.75" customHeight="1" x14ac:dyDescent="0.2">
      <c r="A8" s="53" t="s">
        <v>107</v>
      </c>
      <c r="B8" s="28">
        <v>10.666666666666666</v>
      </c>
      <c r="C8" s="199">
        <v>9.5</v>
      </c>
      <c r="D8" s="28">
        <v>1.5</v>
      </c>
      <c r="E8" s="28" t="s">
        <v>0</v>
      </c>
      <c r="F8" s="28" t="s">
        <v>0</v>
      </c>
      <c r="G8" s="144" t="s">
        <v>0</v>
      </c>
      <c r="H8" s="144">
        <f>+D8-C8</f>
        <v>-8</v>
      </c>
      <c r="I8" s="90"/>
      <c r="J8" s="62"/>
      <c r="K8" s="62"/>
      <c r="L8" s="90"/>
      <c r="M8" s="90"/>
    </row>
    <row r="9" spans="1:13" ht="12.75" customHeight="1" x14ac:dyDescent="0.2">
      <c r="A9" s="53" t="s">
        <v>108</v>
      </c>
      <c r="B9" s="199" t="s">
        <v>0</v>
      </c>
      <c r="C9" s="199" t="s">
        <v>0</v>
      </c>
      <c r="D9" s="199" t="s">
        <v>0</v>
      </c>
      <c r="E9" s="199" t="s">
        <v>0</v>
      </c>
      <c r="F9" s="199" t="s">
        <v>0</v>
      </c>
      <c r="G9" s="144" t="s">
        <v>0</v>
      </c>
      <c r="H9" s="144" t="s">
        <v>0</v>
      </c>
      <c r="I9" s="62"/>
      <c r="J9" s="62"/>
      <c r="K9" s="62"/>
      <c r="L9" s="62"/>
      <c r="M9" s="62"/>
    </row>
    <row r="10" spans="1:13" ht="12.75" customHeight="1" x14ac:dyDescent="0.2">
      <c r="A10" s="53" t="s">
        <v>109</v>
      </c>
      <c r="B10" s="199" t="s">
        <v>0</v>
      </c>
      <c r="C10" s="199" t="s">
        <v>0</v>
      </c>
      <c r="D10" s="199" t="s">
        <v>0</v>
      </c>
      <c r="E10" s="199" t="s">
        <v>0</v>
      </c>
      <c r="F10" s="199" t="s">
        <v>0</v>
      </c>
      <c r="G10" s="144" t="s">
        <v>0</v>
      </c>
      <c r="H10" s="144" t="s">
        <v>0</v>
      </c>
      <c r="I10" s="62"/>
      <c r="J10" s="62"/>
      <c r="K10" s="62"/>
      <c r="L10" s="62"/>
      <c r="M10" s="62"/>
    </row>
    <row r="11" spans="1:13" ht="12.75" customHeight="1" x14ac:dyDescent="0.2">
      <c r="A11" s="53" t="s">
        <v>110</v>
      </c>
      <c r="B11" s="199" t="s">
        <v>0</v>
      </c>
      <c r="C11" s="199" t="s">
        <v>0</v>
      </c>
      <c r="D11" s="199" t="s">
        <v>0</v>
      </c>
      <c r="E11" s="199" t="s">
        <v>0</v>
      </c>
      <c r="F11" s="199" t="s">
        <v>0</v>
      </c>
      <c r="G11" s="144" t="s">
        <v>0</v>
      </c>
      <c r="H11" s="144" t="s">
        <v>0</v>
      </c>
      <c r="I11" s="62"/>
      <c r="J11" s="62"/>
      <c r="K11" s="62"/>
      <c r="L11" s="62"/>
      <c r="M11" s="62"/>
    </row>
    <row r="12" spans="1:13" ht="12.75" customHeight="1" x14ac:dyDescent="0.2">
      <c r="A12" s="53" t="s">
        <v>111</v>
      </c>
      <c r="B12" s="199" t="s">
        <v>0</v>
      </c>
      <c r="C12" s="199" t="s">
        <v>0</v>
      </c>
      <c r="D12" s="199" t="s">
        <v>0</v>
      </c>
      <c r="E12" s="199" t="s">
        <v>0</v>
      </c>
      <c r="F12" s="199" t="s">
        <v>0</v>
      </c>
      <c r="G12" s="144" t="s">
        <v>0</v>
      </c>
      <c r="H12" s="144" t="s">
        <v>0</v>
      </c>
      <c r="I12" s="62"/>
      <c r="J12" s="62"/>
      <c r="K12" s="62"/>
      <c r="L12" s="62"/>
      <c r="M12" s="62"/>
    </row>
    <row r="13" spans="1:13" ht="12.75" customHeight="1" x14ac:dyDescent="0.2">
      <c r="A13" s="53" t="s">
        <v>112</v>
      </c>
      <c r="B13" s="199" t="s">
        <v>0</v>
      </c>
      <c r="C13" s="199" t="s">
        <v>0</v>
      </c>
      <c r="D13" s="199" t="s">
        <v>0</v>
      </c>
      <c r="E13" s="199" t="s">
        <v>0</v>
      </c>
      <c r="F13" s="199" t="s">
        <v>0</v>
      </c>
      <c r="G13" s="144" t="s">
        <v>0</v>
      </c>
      <c r="H13" s="144" t="s">
        <v>0</v>
      </c>
      <c r="I13" s="62"/>
      <c r="J13" s="94"/>
      <c r="K13" s="93"/>
      <c r="L13" s="62"/>
      <c r="M13" s="62"/>
    </row>
    <row r="14" spans="1:13" ht="12.75" customHeight="1" x14ac:dyDescent="0.2">
      <c r="A14" s="91" t="s">
        <v>113</v>
      </c>
      <c r="B14" s="57">
        <v>14.0577872369748</v>
      </c>
      <c r="C14" s="57">
        <v>15</v>
      </c>
      <c r="D14" s="57">
        <v>7.6871044805588458</v>
      </c>
      <c r="E14" s="57">
        <v>3.5</v>
      </c>
      <c r="F14" s="57">
        <v>1.4128540305010899</v>
      </c>
      <c r="G14" s="61">
        <f>F14-E14</f>
        <v>-2.0871459694989101</v>
      </c>
      <c r="H14" s="61">
        <f>+D14-C14</f>
        <v>-7.3128955194411542</v>
      </c>
      <c r="I14" s="94"/>
      <c r="J14" s="90"/>
      <c r="K14" s="62"/>
      <c r="L14" s="94"/>
      <c r="M14" s="94"/>
    </row>
    <row r="15" spans="1:13" ht="12.75" customHeight="1" x14ac:dyDescent="0.2">
      <c r="A15" s="53" t="s">
        <v>104</v>
      </c>
      <c r="B15" s="92" t="s">
        <v>0</v>
      </c>
      <c r="C15" s="92" t="s">
        <v>0</v>
      </c>
      <c r="D15" s="92" t="s">
        <v>0</v>
      </c>
      <c r="E15" s="92" t="s">
        <v>0</v>
      </c>
      <c r="F15" s="92" t="s">
        <v>0</v>
      </c>
      <c r="G15" s="144" t="s">
        <v>0</v>
      </c>
      <c r="H15" s="144" t="s">
        <v>0</v>
      </c>
      <c r="I15" s="90"/>
      <c r="J15" s="90"/>
      <c r="K15" s="90"/>
      <c r="L15" s="90"/>
      <c r="M15" s="90"/>
    </row>
    <row r="16" spans="1:13" ht="12.75" customHeight="1" x14ac:dyDescent="0.2">
      <c r="A16" s="53" t="s">
        <v>105</v>
      </c>
      <c r="B16" s="92">
        <v>10.959183673469399</v>
      </c>
      <c r="C16" s="92" t="s">
        <v>0</v>
      </c>
      <c r="D16" s="92">
        <v>8.25</v>
      </c>
      <c r="E16" s="92" t="s">
        <v>0</v>
      </c>
      <c r="F16" s="92">
        <v>1.25</v>
      </c>
      <c r="G16" s="144">
        <f>F16</f>
        <v>1.25</v>
      </c>
      <c r="H16" s="144">
        <f>D16</f>
        <v>8.25</v>
      </c>
      <c r="I16" s="90"/>
      <c r="J16" s="90"/>
      <c r="K16" s="90"/>
      <c r="L16" s="90"/>
      <c r="M16" s="90"/>
    </row>
    <row r="17" spans="1:13" ht="12.75" customHeight="1" x14ac:dyDescent="0.2">
      <c r="A17" s="53" t="s">
        <v>106</v>
      </c>
      <c r="B17" s="92">
        <v>13</v>
      </c>
      <c r="C17" s="92">
        <v>15</v>
      </c>
      <c r="D17" s="92">
        <v>3.5</v>
      </c>
      <c r="E17" s="92">
        <v>3.5</v>
      </c>
      <c r="F17" s="92" t="s">
        <v>0</v>
      </c>
      <c r="G17" s="144">
        <f>-E17</f>
        <v>-3.5</v>
      </c>
      <c r="H17" s="144">
        <f>+D17-C17</f>
        <v>-11.5</v>
      </c>
      <c r="I17" s="90"/>
      <c r="J17" s="90"/>
      <c r="K17" s="90"/>
      <c r="L17" s="90"/>
      <c r="M17" s="90"/>
    </row>
    <row r="18" spans="1:13" ht="12.75" customHeight="1" x14ac:dyDescent="0.2">
      <c r="A18" s="53" t="s">
        <v>107</v>
      </c>
      <c r="B18" s="92" t="s">
        <v>0</v>
      </c>
      <c r="C18" s="92" t="s">
        <v>0</v>
      </c>
      <c r="D18" s="199">
        <v>7.916666666666675</v>
      </c>
      <c r="E18" s="92" t="s">
        <v>0</v>
      </c>
      <c r="F18" s="92">
        <v>1.5</v>
      </c>
      <c r="G18" s="144">
        <f>F18</f>
        <v>1.5</v>
      </c>
      <c r="H18" s="144">
        <f>D18</f>
        <v>7.916666666666675</v>
      </c>
      <c r="I18" s="90"/>
      <c r="J18" s="90"/>
      <c r="K18" s="62"/>
      <c r="L18" s="90"/>
      <c r="M18" s="90"/>
    </row>
    <row r="19" spans="1:13" ht="12.75" customHeight="1" x14ac:dyDescent="0.2">
      <c r="A19" s="53" t="s">
        <v>108</v>
      </c>
      <c r="B19" s="199">
        <v>13</v>
      </c>
      <c r="C19" s="199">
        <v>12</v>
      </c>
      <c r="D19" s="199" t="s">
        <v>0</v>
      </c>
      <c r="E19" s="199" t="s">
        <v>0</v>
      </c>
      <c r="F19" s="199" t="s">
        <v>0</v>
      </c>
      <c r="G19" s="144" t="s">
        <v>0</v>
      </c>
      <c r="H19" s="144">
        <f>-C19</f>
        <v>-12</v>
      </c>
      <c r="I19" s="90"/>
      <c r="J19" s="90"/>
      <c r="K19" s="62"/>
      <c r="L19" s="90"/>
      <c r="M19" s="90"/>
    </row>
    <row r="20" spans="1:13" ht="12.75" customHeight="1" x14ac:dyDescent="0.2">
      <c r="A20" s="53" t="s">
        <v>109</v>
      </c>
      <c r="B20" s="199" t="s">
        <v>0</v>
      </c>
      <c r="C20" s="199" t="s">
        <v>0</v>
      </c>
      <c r="D20" s="92">
        <v>10</v>
      </c>
      <c r="E20" s="199" t="s">
        <v>0</v>
      </c>
      <c r="F20" s="199" t="s">
        <v>0</v>
      </c>
      <c r="G20" s="144" t="s">
        <v>0</v>
      </c>
      <c r="H20" s="144">
        <f>D20</f>
        <v>10</v>
      </c>
      <c r="I20" s="90"/>
      <c r="J20" s="90"/>
      <c r="K20" s="62"/>
      <c r="L20" s="90"/>
      <c r="M20" s="90"/>
    </row>
    <row r="21" spans="1:13" ht="12.75" customHeight="1" x14ac:dyDescent="0.2">
      <c r="A21" s="53" t="s">
        <v>110</v>
      </c>
      <c r="B21" s="92">
        <v>18</v>
      </c>
      <c r="C21" s="199">
        <v>18</v>
      </c>
      <c r="D21" s="92">
        <v>16</v>
      </c>
      <c r="E21" s="92" t="s">
        <v>0</v>
      </c>
      <c r="F21" s="92" t="s">
        <v>0</v>
      </c>
      <c r="G21" s="144" t="s">
        <v>0</v>
      </c>
      <c r="H21" s="144">
        <f>+D21-C21</f>
        <v>-2</v>
      </c>
      <c r="I21" s="90"/>
      <c r="J21" s="90"/>
      <c r="K21" s="62"/>
      <c r="L21" s="90"/>
      <c r="M21" s="90"/>
    </row>
    <row r="22" spans="1:13" ht="12.75" customHeight="1" x14ac:dyDescent="0.2">
      <c r="A22" s="53" t="s">
        <v>111</v>
      </c>
      <c r="B22" s="92" t="s">
        <v>0</v>
      </c>
      <c r="C22" s="199" t="s">
        <v>0</v>
      </c>
      <c r="D22" s="199">
        <v>10.588235294117649</v>
      </c>
      <c r="E22" s="92" t="s">
        <v>0</v>
      </c>
      <c r="F22" s="92" t="s">
        <v>0</v>
      </c>
      <c r="G22" s="144" t="s">
        <v>0</v>
      </c>
      <c r="H22" s="144">
        <f>D22</f>
        <v>10.588235294117649</v>
      </c>
      <c r="I22" s="90"/>
      <c r="J22" s="90"/>
      <c r="K22" s="62"/>
      <c r="L22" s="90"/>
      <c r="M22" s="90"/>
    </row>
    <row r="23" spans="1:13" ht="12.75" customHeight="1" x14ac:dyDescent="0.2">
      <c r="A23" s="53" t="s">
        <v>112</v>
      </c>
      <c r="B23" s="199" t="s">
        <v>0</v>
      </c>
      <c r="C23" s="199" t="s">
        <v>0</v>
      </c>
      <c r="D23" s="199" t="s">
        <v>0</v>
      </c>
      <c r="E23" s="199" t="s">
        <v>0</v>
      </c>
      <c r="F23" s="199" t="s">
        <v>0</v>
      </c>
      <c r="G23" s="144" t="s">
        <v>0</v>
      </c>
      <c r="H23" s="144" t="s">
        <v>0</v>
      </c>
      <c r="I23" s="90"/>
      <c r="J23" s="94"/>
      <c r="K23" s="94"/>
      <c r="L23" s="90"/>
      <c r="M23" s="90"/>
    </row>
    <row r="24" spans="1:13" ht="12.75" customHeight="1" x14ac:dyDescent="0.2">
      <c r="A24" s="91" t="s">
        <v>114</v>
      </c>
      <c r="B24" s="57">
        <v>1.405653102541816</v>
      </c>
      <c r="C24" s="57">
        <v>1.405653102541816</v>
      </c>
      <c r="D24" s="57">
        <v>2</v>
      </c>
      <c r="E24" s="57" t="s">
        <v>0</v>
      </c>
      <c r="F24" s="57">
        <v>2</v>
      </c>
      <c r="G24" s="61">
        <f>F24</f>
        <v>2</v>
      </c>
      <c r="H24" s="61">
        <f>D24-C24</f>
        <v>0.59434689745818403</v>
      </c>
      <c r="I24" s="94"/>
      <c r="J24" s="90"/>
      <c r="K24" s="90"/>
      <c r="L24" s="94"/>
      <c r="M24" s="94"/>
    </row>
    <row r="25" spans="1:13" ht="12.75" customHeight="1" x14ac:dyDescent="0.2">
      <c r="A25" s="53" t="s">
        <v>104</v>
      </c>
      <c r="B25" s="92" t="s">
        <v>0</v>
      </c>
      <c r="C25" s="92" t="s">
        <v>0</v>
      </c>
      <c r="D25" s="92" t="s">
        <v>0</v>
      </c>
      <c r="E25" s="92" t="s">
        <v>0</v>
      </c>
      <c r="F25" s="92" t="s">
        <v>0</v>
      </c>
      <c r="G25" s="144" t="s">
        <v>0</v>
      </c>
      <c r="H25" s="144" t="s">
        <v>0</v>
      </c>
      <c r="I25" s="90"/>
      <c r="J25" s="90"/>
      <c r="K25" s="90"/>
      <c r="L25" s="90"/>
      <c r="M25" s="90"/>
    </row>
    <row r="26" spans="1:13" ht="12.75" customHeight="1" x14ac:dyDescent="0.2">
      <c r="A26" s="53" t="s">
        <v>105</v>
      </c>
      <c r="B26" s="92">
        <v>1.405653102541816</v>
      </c>
      <c r="C26" s="92">
        <v>1.405653102541816</v>
      </c>
      <c r="D26" s="92">
        <v>2</v>
      </c>
      <c r="E26" s="92" t="s">
        <v>0</v>
      </c>
      <c r="F26" s="92">
        <v>2</v>
      </c>
      <c r="G26" s="144">
        <f>F26</f>
        <v>2</v>
      </c>
      <c r="H26" s="144">
        <f>D26-C26</f>
        <v>0.59434689745818403</v>
      </c>
      <c r="I26" s="90"/>
      <c r="J26" s="90"/>
      <c r="K26" s="90"/>
      <c r="L26" s="90"/>
      <c r="M26" s="90"/>
    </row>
    <row r="27" spans="1:13" ht="12.75" customHeight="1" x14ac:dyDescent="0.2">
      <c r="A27" s="53" t="s">
        <v>106</v>
      </c>
      <c r="B27" s="92" t="s">
        <v>0</v>
      </c>
      <c r="C27" s="92" t="s">
        <v>0</v>
      </c>
      <c r="D27" s="92" t="s">
        <v>0</v>
      </c>
      <c r="E27" s="92" t="s">
        <v>0</v>
      </c>
      <c r="F27" s="92" t="s">
        <v>0</v>
      </c>
      <c r="G27" s="144" t="s">
        <v>0</v>
      </c>
      <c r="H27" s="144" t="s">
        <v>0</v>
      </c>
      <c r="I27" s="90"/>
      <c r="J27" s="90"/>
      <c r="K27" s="90"/>
      <c r="L27" s="90"/>
      <c r="M27" s="90"/>
    </row>
    <row r="28" spans="1:13" ht="12.75" customHeight="1" x14ac:dyDescent="0.2">
      <c r="A28" s="53" t="s">
        <v>107</v>
      </c>
      <c r="B28" s="92" t="s">
        <v>0</v>
      </c>
      <c r="C28" s="92" t="s">
        <v>0</v>
      </c>
      <c r="D28" s="92" t="s">
        <v>0</v>
      </c>
      <c r="E28" s="92" t="s">
        <v>0</v>
      </c>
      <c r="F28" s="92" t="s">
        <v>0</v>
      </c>
      <c r="G28" s="144" t="s">
        <v>0</v>
      </c>
      <c r="H28" s="144" t="s">
        <v>0</v>
      </c>
      <c r="I28" s="90"/>
      <c r="J28" s="90"/>
      <c r="K28" s="90"/>
      <c r="L28" s="90"/>
      <c r="M28" s="90"/>
    </row>
    <row r="29" spans="1:13" ht="12.75" customHeight="1" x14ac:dyDescent="0.2">
      <c r="A29" s="53" t="s">
        <v>108</v>
      </c>
      <c r="B29" s="199" t="s">
        <v>0</v>
      </c>
      <c r="C29" s="199" t="s">
        <v>0</v>
      </c>
      <c r="D29" s="199" t="s">
        <v>0</v>
      </c>
      <c r="E29" s="199" t="s">
        <v>0</v>
      </c>
      <c r="F29" s="199" t="s">
        <v>0</v>
      </c>
      <c r="G29" s="144" t="s">
        <v>0</v>
      </c>
      <c r="H29" s="144" t="s">
        <v>0</v>
      </c>
      <c r="I29" s="90"/>
      <c r="J29" s="90"/>
      <c r="K29" s="90"/>
      <c r="L29" s="90"/>
      <c r="M29" s="90"/>
    </row>
    <row r="30" spans="1:13" ht="12.75" customHeight="1" x14ac:dyDescent="0.2">
      <c r="A30" s="53" t="s">
        <v>109</v>
      </c>
      <c r="B30" s="199" t="s">
        <v>0</v>
      </c>
      <c r="C30" s="199" t="s">
        <v>0</v>
      </c>
      <c r="D30" s="199" t="s">
        <v>0</v>
      </c>
      <c r="E30" s="199" t="s">
        <v>0</v>
      </c>
      <c r="F30" s="199" t="s">
        <v>0</v>
      </c>
      <c r="G30" s="144" t="s">
        <v>0</v>
      </c>
      <c r="H30" s="144" t="s">
        <v>0</v>
      </c>
      <c r="I30" s="90"/>
      <c r="J30" s="90"/>
      <c r="K30" s="90"/>
      <c r="L30" s="90"/>
      <c r="M30" s="90"/>
    </row>
    <row r="31" spans="1:13" ht="12.75" customHeight="1" x14ac:dyDescent="0.2">
      <c r="A31" s="53" t="s">
        <v>110</v>
      </c>
      <c r="B31" s="199" t="s">
        <v>0</v>
      </c>
      <c r="C31" s="199" t="s">
        <v>0</v>
      </c>
      <c r="D31" s="199" t="s">
        <v>0</v>
      </c>
      <c r="E31" s="199" t="s">
        <v>0</v>
      </c>
      <c r="F31" s="199" t="s">
        <v>0</v>
      </c>
      <c r="G31" s="144" t="s">
        <v>0</v>
      </c>
      <c r="H31" s="144" t="s">
        <v>0</v>
      </c>
      <c r="I31" s="90"/>
      <c r="J31" s="90"/>
      <c r="K31" s="90"/>
      <c r="L31" s="90"/>
      <c r="M31" s="90"/>
    </row>
    <row r="32" spans="1:13" ht="12.75" customHeight="1" x14ac:dyDescent="0.2">
      <c r="A32" s="53" t="s">
        <v>111</v>
      </c>
      <c r="B32" s="199" t="s">
        <v>0</v>
      </c>
      <c r="C32" s="199" t="s">
        <v>0</v>
      </c>
      <c r="D32" s="199" t="s">
        <v>0</v>
      </c>
      <c r="E32" s="199" t="s">
        <v>0</v>
      </c>
      <c r="F32" s="199" t="s">
        <v>0</v>
      </c>
      <c r="G32" s="144" t="s">
        <v>0</v>
      </c>
      <c r="H32" s="144" t="s">
        <v>0</v>
      </c>
      <c r="I32" s="90"/>
      <c r="J32" s="90"/>
      <c r="K32" s="90"/>
      <c r="L32" s="90"/>
      <c r="M32" s="90"/>
    </row>
    <row r="33" spans="1:13" ht="12.75" customHeight="1" x14ac:dyDescent="0.2">
      <c r="A33" s="53" t="s">
        <v>112</v>
      </c>
      <c r="B33" s="199" t="s">
        <v>0</v>
      </c>
      <c r="C33" s="199" t="s">
        <v>0</v>
      </c>
      <c r="D33" s="199" t="s">
        <v>0</v>
      </c>
      <c r="E33" s="199" t="s">
        <v>0</v>
      </c>
      <c r="F33" s="199" t="s">
        <v>0</v>
      </c>
      <c r="G33" s="144" t="s">
        <v>0</v>
      </c>
      <c r="H33" s="144" t="s">
        <v>0</v>
      </c>
      <c r="I33" s="90"/>
      <c r="L33" s="90"/>
      <c r="M33" s="90"/>
    </row>
    <row r="34" spans="1:13" x14ac:dyDescent="0.2">
      <c r="D34" s="204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77"/>
  <sheetViews>
    <sheetView workbookViewId="0">
      <selection activeCell="K21" sqref="K21"/>
    </sheetView>
  </sheetViews>
  <sheetFormatPr defaultColWidth="9.140625" defaultRowHeight="11.25" x14ac:dyDescent="0.2"/>
  <cols>
    <col min="1" max="1" width="20.85546875" style="153" bestFit="1" customWidth="1"/>
    <col min="2" max="8" width="10.7109375" style="153" customWidth="1"/>
    <col min="9" max="9" width="12.28515625" style="153" bestFit="1" customWidth="1"/>
    <col min="10" max="16384" width="9.140625" style="153"/>
  </cols>
  <sheetData>
    <row r="1" spans="1:10" ht="14.25" customHeight="1" x14ac:dyDescent="0.2">
      <c r="A1" s="37" t="s">
        <v>115</v>
      </c>
    </row>
    <row r="2" spans="1:10" s="155" customFormat="1" ht="12.75" customHeight="1" x14ac:dyDescent="0.2">
      <c r="A2" s="4" t="s">
        <v>32</v>
      </c>
      <c r="B2" s="154"/>
      <c r="C2" s="100"/>
      <c r="D2" s="100"/>
      <c r="E2" s="100"/>
      <c r="F2" s="100"/>
      <c r="G2" s="100"/>
    </row>
    <row r="3" spans="1:10" ht="24" customHeight="1" x14ac:dyDescent="0.2">
      <c r="A3" s="145"/>
      <c r="B3" s="133" t="s">
        <v>9</v>
      </c>
      <c r="C3" s="46" t="s">
        <v>62</v>
      </c>
      <c r="D3" s="46" t="s">
        <v>63</v>
      </c>
      <c r="E3" s="46" t="s">
        <v>29</v>
      </c>
      <c r="F3" s="46" t="s">
        <v>30</v>
      </c>
      <c r="G3" s="49" t="s">
        <v>40</v>
      </c>
      <c r="H3" s="49" t="s">
        <v>61</v>
      </c>
    </row>
    <row r="4" spans="1:10" ht="12.75" customHeight="1" x14ac:dyDescent="0.2">
      <c r="A4" s="54" t="s">
        <v>116</v>
      </c>
      <c r="B4" s="208">
        <v>33556.772799999992</v>
      </c>
      <c r="C4" s="208">
        <v>31612.840899999999</v>
      </c>
      <c r="D4" s="208">
        <v>5717.6625999999997</v>
      </c>
      <c r="E4" s="208">
        <v>247.42660000000001</v>
      </c>
      <c r="F4" s="208">
        <v>622.57099999999991</v>
      </c>
      <c r="G4" s="210">
        <f>F4-E4</f>
        <v>375.14439999999991</v>
      </c>
      <c r="H4" s="148">
        <f>D4-C4</f>
        <v>-25895.1783</v>
      </c>
      <c r="I4" s="156"/>
    </row>
    <row r="5" spans="1:10" ht="12.75" customHeight="1" x14ac:dyDescent="0.2">
      <c r="A5" s="215" t="s">
        <v>66</v>
      </c>
      <c r="B5" s="205">
        <v>32077.054799999998</v>
      </c>
      <c r="C5" s="131">
        <v>30931.287899999999</v>
      </c>
      <c r="D5" s="205">
        <v>4118.0309999999999</v>
      </c>
      <c r="E5" s="209">
        <v>147.42660000000001</v>
      </c>
      <c r="F5" s="209">
        <v>513.02109999999993</v>
      </c>
      <c r="G5" s="210">
        <f t="shared" ref="G5:G8" si="0">F5-E5</f>
        <v>365.59449999999993</v>
      </c>
      <c r="H5" s="148">
        <f t="shared" ref="H5:H8" si="1">D5-C5</f>
        <v>-26813.2569</v>
      </c>
      <c r="I5" s="156"/>
    </row>
    <row r="6" spans="1:10" ht="12.75" customHeight="1" x14ac:dyDescent="0.2">
      <c r="A6" s="216" t="s">
        <v>104</v>
      </c>
      <c r="B6" s="206">
        <v>12086.736599999998</v>
      </c>
      <c r="C6" s="59">
        <v>11771.508199999998</v>
      </c>
      <c r="D6" s="206">
        <v>824.73669999999993</v>
      </c>
      <c r="E6" s="206">
        <v>31.060599999999997</v>
      </c>
      <c r="F6" s="206">
        <v>249.05929999999998</v>
      </c>
      <c r="G6" s="211">
        <f t="shared" si="0"/>
        <v>217.99869999999999</v>
      </c>
      <c r="H6" s="149">
        <f t="shared" si="1"/>
        <v>-10946.771499999999</v>
      </c>
      <c r="I6" s="156"/>
      <c r="J6" s="157"/>
    </row>
    <row r="7" spans="1:10" ht="12.75" customHeight="1" x14ac:dyDescent="0.2">
      <c r="A7" s="216" t="s">
        <v>105</v>
      </c>
      <c r="B7" s="206">
        <v>17633.879200000003</v>
      </c>
      <c r="C7" s="59">
        <v>17057.851700000003</v>
      </c>
      <c r="D7" s="206">
        <v>1769.8931</v>
      </c>
      <c r="E7" s="206">
        <v>45.59</v>
      </c>
      <c r="F7" s="206">
        <v>62.3842</v>
      </c>
      <c r="G7" s="211">
        <f t="shared" si="0"/>
        <v>16.794199999999996</v>
      </c>
      <c r="H7" s="149">
        <f t="shared" si="1"/>
        <v>-15287.958600000004</v>
      </c>
      <c r="I7" s="156"/>
      <c r="J7" s="157"/>
    </row>
    <row r="8" spans="1:10" ht="12.75" customHeight="1" x14ac:dyDescent="0.2">
      <c r="A8" s="216" t="s">
        <v>106</v>
      </c>
      <c r="B8" s="206">
        <v>2229.2565999999997</v>
      </c>
      <c r="C8" s="59">
        <v>2074.1047999999996</v>
      </c>
      <c r="D8" s="206">
        <v>1426.3662000000002</v>
      </c>
      <c r="E8" s="206">
        <v>70.775999999999996</v>
      </c>
      <c r="F8" s="206">
        <v>201.57760000000002</v>
      </c>
      <c r="G8" s="211">
        <f t="shared" si="0"/>
        <v>130.80160000000001</v>
      </c>
      <c r="H8" s="149">
        <f t="shared" si="1"/>
        <v>-647.73859999999945</v>
      </c>
      <c r="I8" s="156"/>
      <c r="J8" s="157"/>
    </row>
    <row r="9" spans="1:10" ht="12.75" customHeight="1" x14ac:dyDescent="0.2">
      <c r="A9" s="216" t="s">
        <v>107</v>
      </c>
      <c r="B9" s="206">
        <v>127.1824</v>
      </c>
      <c r="C9" s="59">
        <v>27.8232</v>
      </c>
      <c r="D9" s="206">
        <v>97.034999999999997</v>
      </c>
      <c r="E9" s="206" t="s">
        <v>0</v>
      </c>
      <c r="F9" s="206" t="s">
        <v>0</v>
      </c>
      <c r="G9" s="211" t="s">
        <v>0</v>
      </c>
      <c r="H9" s="149">
        <f>D9-C9</f>
        <v>69.211799999999997</v>
      </c>
      <c r="I9" s="156"/>
      <c r="J9" s="157"/>
    </row>
    <row r="10" spans="1:10" ht="12.75" customHeight="1" x14ac:dyDescent="0.2">
      <c r="A10" s="216" t="s">
        <v>108</v>
      </c>
      <c r="B10" s="206" t="s">
        <v>0</v>
      </c>
      <c r="C10" s="59" t="s">
        <v>0</v>
      </c>
      <c r="D10" s="206" t="s">
        <v>0</v>
      </c>
      <c r="E10" s="206" t="s">
        <v>0</v>
      </c>
      <c r="F10" s="206" t="s">
        <v>0</v>
      </c>
      <c r="G10" s="149" t="s">
        <v>0</v>
      </c>
      <c r="H10" s="149" t="s">
        <v>0</v>
      </c>
      <c r="J10" s="157"/>
    </row>
    <row r="11" spans="1:10" ht="12.75" customHeight="1" x14ac:dyDescent="0.2">
      <c r="A11" s="216" t="s">
        <v>109</v>
      </c>
      <c r="B11" s="206" t="s">
        <v>0</v>
      </c>
      <c r="C11" s="59" t="s">
        <v>0</v>
      </c>
      <c r="D11" s="206" t="s">
        <v>0</v>
      </c>
      <c r="E11" s="206" t="s">
        <v>0</v>
      </c>
      <c r="F11" s="206" t="s">
        <v>0</v>
      </c>
      <c r="G11" s="149" t="s">
        <v>0</v>
      </c>
      <c r="H11" s="149" t="s">
        <v>0</v>
      </c>
      <c r="J11" s="157"/>
    </row>
    <row r="12" spans="1:10" ht="12.75" customHeight="1" x14ac:dyDescent="0.2">
      <c r="A12" s="216" t="s">
        <v>110</v>
      </c>
      <c r="B12" s="206" t="s">
        <v>0</v>
      </c>
      <c r="C12" s="59" t="s">
        <v>0</v>
      </c>
      <c r="D12" s="206" t="s">
        <v>0</v>
      </c>
      <c r="E12" s="206" t="s">
        <v>0</v>
      </c>
      <c r="F12" s="206" t="s">
        <v>0</v>
      </c>
      <c r="G12" s="149" t="s">
        <v>0</v>
      </c>
      <c r="H12" s="149" t="s">
        <v>0</v>
      </c>
      <c r="J12" s="157"/>
    </row>
    <row r="13" spans="1:10" ht="12.75" customHeight="1" x14ac:dyDescent="0.2">
      <c r="A13" s="216" t="s">
        <v>111</v>
      </c>
      <c r="B13" s="206" t="s">
        <v>0</v>
      </c>
      <c r="C13" s="59" t="s">
        <v>0</v>
      </c>
      <c r="D13" s="206" t="s">
        <v>0</v>
      </c>
      <c r="E13" s="206" t="s">
        <v>0</v>
      </c>
      <c r="F13" s="206" t="s">
        <v>0</v>
      </c>
      <c r="G13" s="149" t="s">
        <v>0</v>
      </c>
      <c r="H13" s="149" t="s">
        <v>0</v>
      </c>
      <c r="J13" s="157"/>
    </row>
    <row r="14" spans="1:10" ht="12.75" customHeight="1" x14ac:dyDescent="0.2">
      <c r="A14" s="53" t="s">
        <v>112</v>
      </c>
      <c r="B14" s="206" t="s">
        <v>0</v>
      </c>
      <c r="C14" s="59" t="s">
        <v>0</v>
      </c>
      <c r="D14" s="206" t="s">
        <v>0</v>
      </c>
      <c r="E14" s="206" t="s">
        <v>0</v>
      </c>
      <c r="F14" s="206" t="s">
        <v>0</v>
      </c>
      <c r="G14" s="149" t="s">
        <v>0</v>
      </c>
      <c r="H14" s="149" t="s">
        <v>0</v>
      </c>
      <c r="J14" s="157"/>
    </row>
    <row r="15" spans="1:10" ht="12.75" customHeight="1" x14ac:dyDescent="0.2">
      <c r="A15" s="215" t="s">
        <v>113</v>
      </c>
      <c r="B15" s="205">
        <v>1058.9649999999999</v>
      </c>
      <c r="C15" s="131">
        <v>260.8</v>
      </c>
      <c r="D15" s="205">
        <v>1581.8816999999999</v>
      </c>
      <c r="E15" s="205">
        <v>100</v>
      </c>
      <c r="F15" s="205">
        <v>91.8</v>
      </c>
      <c r="G15" s="148">
        <f>F15-E15</f>
        <v>-8.2000000000000028</v>
      </c>
      <c r="H15" s="148">
        <f>+D15-C15</f>
        <v>1321.0817</v>
      </c>
      <c r="I15" s="156"/>
      <c r="J15" s="157"/>
    </row>
    <row r="16" spans="1:10" ht="12.75" customHeight="1" x14ac:dyDescent="0.2">
      <c r="A16" s="216" t="s">
        <v>104</v>
      </c>
      <c r="B16" s="206" t="s">
        <v>0</v>
      </c>
      <c r="C16" s="59" t="s">
        <v>0</v>
      </c>
      <c r="D16" s="206" t="s">
        <v>0</v>
      </c>
      <c r="E16" s="206" t="s">
        <v>0</v>
      </c>
      <c r="F16" s="206" t="s">
        <v>0</v>
      </c>
      <c r="G16" s="149" t="s">
        <v>0</v>
      </c>
      <c r="H16" s="149" t="s">
        <v>0</v>
      </c>
      <c r="I16" s="156"/>
      <c r="J16" s="157"/>
    </row>
    <row r="17" spans="1:10" ht="12.75" customHeight="1" x14ac:dyDescent="0.2">
      <c r="A17" s="216" t="s">
        <v>105</v>
      </c>
      <c r="B17" s="206">
        <v>490</v>
      </c>
      <c r="C17" s="59" t="s">
        <v>0</v>
      </c>
      <c r="D17" s="206">
        <v>362.08170000000001</v>
      </c>
      <c r="E17" s="206" t="s">
        <v>0</v>
      </c>
      <c r="F17" s="206">
        <v>32</v>
      </c>
      <c r="G17" s="149">
        <f>F17</f>
        <v>32</v>
      </c>
      <c r="H17" s="149">
        <f>+D17</f>
        <v>362.08170000000001</v>
      </c>
      <c r="I17" s="156"/>
      <c r="J17" s="157"/>
    </row>
    <row r="18" spans="1:10" ht="12.75" customHeight="1" x14ac:dyDescent="0.2">
      <c r="A18" s="216" t="s">
        <v>106</v>
      </c>
      <c r="B18" s="206">
        <v>300.8</v>
      </c>
      <c r="C18" s="59">
        <v>60.8</v>
      </c>
      <c r="D18" s="206">
        <v>300</v>
      </c>
      <c r="E18" s="206">
        <v>100</v>
      </c>
      <c r="F18" s="206" t="s">
        <v>0</v>
      </c>
      <c r="G18" s="149">
        <f>-E18</f>
        <v>-100</v>
      </c>
      <c r="H18" s="149">
        <f>+D18-C18</f>
        <v>239.2</v>
      </c>
      <c r="I18" s="156"/>
      <c r="J18" s="157"/>
    </row>
    <row r="19" spans="1:10" ht="12.75" customHeight="1" x14ac:dyDescent="0.2">
      <c r="A19" s="216" t="s">
        <v>107</v>
      </c>
      <c r="B19" s="206" t="s">
        <v>0</v>
      </c>
      <c r="C19" s="59" t="s">
        <v>0</v>
      </c>
      <c r="D19" s="206">
        <v>509.8</v>
      </c>
      <c r="E19" s="206" t="s">
        <v>0</v>
      </c>
      <c r="F19" s="206">
        <v>59.8</v>
      </c>
      <c r="G19" s="207">
        <f>F19</f>
        <v>59.8</v>
      </c>
      <c r="H19" s="149">
        <f>+D19</f>
        <v>509.8</v>
      </c>
      <c r="I19" s="156"/>
      <c r="J19" s="157"/>
    </row>
    <row r="20" spans="1:10" ht="12.75" customHeight="1" x14ac:dyDescent="0.2">
      <c r="A20" s="216" t="s">
        <v>108</v>
      </c>
      <c r="B20" s="206">
        <v>168.16499999999999</v>
      </c>
      <c r="C20" s="59">
        <v>100</v>
      </c>
      <c r="D20" s="206" t="s">
        <v>0</v>
      </c>
      <c r="E20" s="206" t="s">
        <v>0</v>
      </c>
      <c r="F20" s="206" t="s">
        <v>0</v>
      </c>
      <c r="G20" s="149" t="s">
        <v>0</v>
      </c>
      <c r="H20" s="149">
        <f>-C20</f>
        <v>-100</v>
      </c>
      <c r="I20" s="156"/>
      <c r="J20" s="157"/>
    </row>
    <row r="21" spans="1:10" ht="12.75" customHeight="1" x14ac:dyDescent="0.2">
      <c r="A21" s="216" t="s">
        <v>109</v>
      </c>
      <c r="B21" s="206" t="s">
        <v>0</v>
      </c>
      <c r="C21" s="59" t="s">
        <v>0</v>
      </c>
      <c r="D21" s="206">
        <v>100</v>
      </c>
      <c r="E21" s="206" t="s">
        <v>0</v>
      </c>
      <c r="F21" s="206" t="s">
        <v>0</v>
      </c>
      <c r="G21" s="149" t="s">
        <v>0</v>
      </c>
      <c r="H21" s="149">
        <f>+D21</f>
        <v>100</v>
      </c>
      <c r="I21" s="156"/>
      <c r="J21" s="157"/>
    </row>
    <row r="22" spans="1:10" ht="12.75" customHeight="1" x14ac:dyDescent="0.2">
      <c r="A22" s="216" t="s">
        <v>110</v>
      </c>
      <c r="B22" s="206">
        <v>100</v>
      </c>
      <c r="C22" s="59">
        <v>100</v>
      </c>
      <c r="D22" s="206">
        <v>90</v>
      </c>
      <c r="E22" s="206" t="s">
        <v>0</v>
      </c>
      <c r="F22" s="206" t="s">
        <v>0</v>
      </c>
      <c r="G22" s="149" t="s">
        <v>0</v>
      </c>
      <c r="H22" s="149">
        <f>+D22-C22</f>
        <v>-10</v>
      </c>
      <c r="I22" s="156"/>
      <c r="J22" s="157"/>
    </row>
    <row r="23" spans="1:10" ht="12.75" customHeight="1" x14ac:dyDescent="0.2">
      <c r="A23" s="216" t="s">
        <v>111</v>
      </c>
      <c r="B23" s="206" t="s">
        <v>0</v>
      </c>
      <c r="C23" s="59" t="s">
        <v>0</v>
      </c>
      <c r="D23" s="206">
        <v>220</v>
      </c>
      <c r="E23" s="206" t="s">
        <v>0</v>
      </c>
      <c r="F23" s="206" t="s">
        <v>0</v>
      </c>
      <c r="G23" s="149" t="s">
        <v>0</v>
      </c>
      <c r="H23" s="149">
        <f>+D23</f>
        <v>220</v>
      </c>
      <c r="I23" s="156"/>
      <c r="J23" s="157"/>
    </row>
    <row r="24" spans="1:10" ht="12.75" customHeight="1" x14ac:dyDescent="0.2">
      <c r="A24" s="53" t="s">
        <v>112</v>
      </c>
      <c r="B24" s="206" t="s">
        <v>0</v>
      </c>
      <c r="C24" s="59" t="s">
        <v>0</v>
      </c>
      <c r="D24" s="206" t="s">
        <v>0</v>
      </c>
      <c r="E24" s="206" t="s">
        <v>0</v>
      </c>
      <c r="F24" s="206" t="s">
        <v>0</v>
      </c>
      <c r="G24" s="149" t="s">
        <v>0</v>
      </c>
      <c r="H24" s="149" t="s">
        <v>0</v>
      </c>
      <c r="I24" s="156"/>
      <c r="J24" s="157"/>
    </row>
    <row r="25" spans="1:10" ht="12.75" customHeight="1" x14ac:dyDescent="0.2">
      <c r="A25" s="215" t="s">
        <v>114</v>
      </c>
      <c r="B25" s="205">
        <v>420.75299999999999</v>
      </c>
      <c r="C25" s="131">
        <v>420.75299999999999</v>
      </c>
      <c r="D25" s="205">
        <v>17.7499</v>
      </c>
      <c r="E25" s="205" t="s">
        <v>0</v>
      </c>
      <c r="F25" s="205">
        <v>17.7499</v>
      </c>
      <c r="G25" s="148">
        <f>F25</f>
        <v>17.7499</v>
      </c>
      <c r="H25" s="148">
        <f>D25-C25</f>
        <v>-403.00309999999996</v>
      </c>
      <c r="I25" s="158"/>
      <c r="J25" s="157"/>
    </row>
    <row r="26" spans="1:10" ht="12.75" customHeight="1" x14ac:dyDescent="0.2">
      <c r="A26" s="216" t="s">
        <v>104</v>
      </c>
      <c r="B26" s="206" t="s">
        <v>0</v>
      </c>
      <c r="C26" s="59" t="s">
        <v>0</v>
      </c>
      <c r="D26" s="206" t="s">
        <v>0</v>
      </c>
      <c r="E26" s="206" t="s">
        <v>0</v>
      </c>
      <c r="F26" s="206" t="s">
        <v>0</v>
      </c>
      <c r="G26" s="149" t="s">
        <v>0</v>
      </c>
      <c r="H26" s="149" t="s">
        <v>0</v>
      </c>
      <c r="I26" s="158"/>
      <c r="J26" s="157"/>
    </row>
    <row r="27" spans="1:10" ht="12.75" customHeight="1" x14ac:dyDescent="0.2">
      <c r="A27" s="216" t="s">
        <v>105</v>
      </c>
      <c r="B27" s="206">
        <v>420.75299999999999</v>
      </c>
      <c r="C27" s="59">
        <v>420.75299999999999</v>
      </c>
      <c r="D27" s="206">
        <v>17.7499</v>
      </c>
      <c r="E27" s="206" t="s">
        <v>0</v>
      </c>
      <c r="F27" s="206">
        <v>17.7499</v>
      </c>
      <c r="G27" s="149">
        <f>F27</f>
        <v>17.7499</v>
      </c>
      <c r="H27" s="149">
        <f>D27-C27</f>
        <v>-403.00309999999996</v>
      </c>
      <c r="I27" s="158"/>
      <c r="J27" s="157"/>
    </row>
    <row r="28" spans="1:10" ht="12.75" customHeight="1" x14ac:dyDescent="0.2">
      <c r="A28" s="216" t="s">
        <v>106</v>
      </c>
      <c r="B28" s="206" t="s">
        <v>0</v>
      </c>
      <c r="C28" s="59" t="s">
        <v>0</v>
      </c>
      <c r="D28" s="206" t="s">
        <v>0</v>
      </c>
      <c r="E28" s="206" t="s">
        <v>0</v>
      </c>
      <c r="F28" s="206" t="s">
        <v>0</v>
      </c>
      <c r="G28" s="149" t="s">
        <v>0</v>
      </c>
      <c r="H28" s="149" t="s">
        <v>0</v>
      </c>
      <c r="I28" s="158"/>
      <c r="J28" s="157"/>
    </row>
    <row r="29" spans="1:10" ht="12.75" customHeight="1" x14ac:dyDescent="0.2">
      <c r="A29" s="216" t="s">
        <v>107</v>
      </c>
      <c r="B29" s="206" t="s">
        <v>0</v>
      </c>
      <c r="C29" s="59" t="s">
        <v>0</v>
      </c>
      <c r="D29" s="206" t="s">
        <v>0</v>
      </c>
      <c r="E29" s="206" t="s">
        <v>0</v>
      </c>
      <c r="F29" s="206" t="s">
        <v>0</v>
      </c>
      <c r="G29" s="149" t="s">
        <v>0</v>
      </c>
      <c r="H29" s="149" t="s">
        <v>0</v>
      </c>
      <c r="I29" s="158"/>
      <c r="J29" s="157"/>
    </row>
    <row r="30" spans="1:10" ht="12.75" customHeight="1" x14ac:dyDescent="0.2">
      <c r="A30" s="216" t="s">
        <v>108</v>
      </c>
      <c r="B30" s="206" t="s">
        <v>0</v>
      </c>
      <c r="C30" s="59" t="s">
        <v>0</v>
      </c>
      <c r="D30" s="206" t="s">
        <v>0</v>
      </c>
      <c r="E30" s="206" t="s">
        <v>0</v>
      </c>
      <c r="F30" s="206" t="s">
        <v>0</v>
      </c>
      <c r="G30" s="149" t="s">
        <v>0</v>
      </c>
      <c r="H30" s="149" t="s">
        <v>0</v>
      </c>
      <c r="I30" s="158"/>
      <c r="J30" s="157"/>
    </row>
    <row r="31" spans="1:10" ht="12.75" customHeight="1" x14ac:dyDescent="0.2">
      <c r="A31" s="216" t="s">
        <v>109</v>
      </c>
      <c r="B31" s="206" t="s">
        <v>0</v>
      </c>
      <c r="C31" s="59" t="s">
        <v>0</v>
      </c>
      <c r="D31" s="206" t="s">
        <v>0</v>
      </c>
      <c r="E31" s="206" t="s">
        <v>0</v>
      </c>
      <c r="F31" s="206" t="s">
        <v>0</v>
      </c>
      <c r="G31" s="149" t="s">
        <v>0</v>
      </c>
      <c r="H31" s="149" t="s">
        <v>0</v>
      </c>
      <c r="I31" s="158"/>
      <c r="J31" s="157"/>
    </row>
    <row r="32" spans="1:10" ht="12.75" customHeight="1" x14ac:dyDescent="0.2">
      <c r="A32" s="216" t="s">
        <v>110</v>
      </c>
      <c r="B32" s="206" t="s">
        <v>0</v>
      </c>
      <c r="C32" s="59" t="s">
        <v>0</v>
      </c>
      <c r="D32" s="206" t="s">
        <v>0</v>
      </c>
      <c r="E32" s="206" t="s">
        <v>0</v>
      </c>
      <c r="F32" s="206" t="s">
        <v>0</v>
      </c>
      <c r="G32" s="149" t="s">
        <v>0</v>
      </c>
      <c r="H32" s="149" t="s">
        <v>0</v>
      </c>
      <c r="I32" s="158"/>
      <c r="J32" s="157"/>
    </row>
    <row r="33" spans="1:17" ht="12.75" customHeight="1" x14ac:dyDescent="0.2">
      <c r="A33" s="216" t="s">
        <v>111</v>
      </c>
      <c r="B33" s="206" t="s">
        <v>0</v>
      </c>
      <c r="C33" s="59" t="s">
        <v>0</v>
      </c>
      <c r="D33" s="206" t="s">
        <v>0</v>
      </c>
      <c r="E33" s="206" t="s">
        <v>0</v>
      </c>
      <c r="F33" s="206" t="s">
        <v>0</v>
      </c>
      <c r="G33" s="149" t="s">
        <v>0</v>
      </c>
      <c r="H33" s="149" t="s">
        <v>0</v>
      </c>
      <c r="I33" s="158"/>
      <c r="J33" s="157"/>
    </row>
    <row r="34" spans="1:17" ht="12.75" customHeight="1" x14ac:dyDescent="0.2">
      <c r="A34" s="53" t="s">
        <v>112</v>
      </c>
      <c r="B34" s="206" t="s">
        <v>0</v>
      </c>
      <c r="C34" s="59" t="s">
        <v>0</v>
      </c>
      <c r="D34" s="206" t="s">
        <v>0</v>
      </c>
      <c r="E34" s="206" t="s">
        <v>0</v>
      </c>
      <c r="F34" s="206" t="s">
        <v>0</v>
      </c>
      <c r="G34" s="149" t="s">
        <v>0</v>
      </c>
      <c r="H34" s="149" t="s">
        <v>0</v>
      </c>
      <c r="I34" s="158"/>
      <c r="J34" s="157"/>
    </row>
    <row r="36" spans="1:17" ht="14.25" customHeight="1" x14ac:dyDescent="0.2">
      <c r="A36" s="37" t="s">
        <v>117</v>
      </c>
    </row>
    <row r="37" spans="1:17" ht="12.75" customHeight="1" x14ac:dyDescent="0.2">
      <c r="A37" s="12" t="s">
        <v>32</v>
      </c>
    </row>
    <row r="38" spans="1:17" ht="31.5" x14ac:dyDescent="0.2">
      <c r="A38" s="150"/>
      <c r="B38" s="133" t="s">
        <v>8</v>
      </c>
      <c r="C38" s="46" t="s">
        <v>38</v>
      </c>
      <c r="D38" s="46" t="s">
        <v>39</v>
      </c>
      <c r="E38" s="133" t="s">
        <v>9</v>
      </c>
      <c r="F38" s="46" t="s">
        <v>29</v>
      </c>
      <c r="G38" s="46" t="s">
        <v>30</v>
      </c>
      <c r="H38" s="49" t="s">
        <v>40</v>
      </c>
      <c r="I38" s="49" t="s">
        <v>41</v>
      </c>
      <c r="J38" s="160"/>
    </row>
    <row r="39" spans="1:17" ht="12.75" customHeight="1" x14ac:dyDescent="0.2">
      <c r="A39" s="217" t="s">
        <v>118</v>
      </c>
      <c r="B39" s="146">
        <v>82534.654019280002</v>
      </c>
      <c r="C39" s="146">
        <v>93376.071130889977</v>
      </c>
      <c r="D39" s="146">
        <v>97868.978795260002</v>
      </c>
      <c r="E39" s="146">
        <v>102877.68537794999</v>
      </c>
      <c r="F39" s="146">
        <v>104576.32949616</v>
      </c>
      <c r="G39" s="146">
        <v>105661.33024534</v>
      </c>
      <c r="H39" s="172">
        <f>G39/F39-1</f>
        <v>1.0375203972136315E-2</v>
      </c>
      <c r="I39" s="172">
        <f>G39/E39-1</f>
        <v>2.7057810031043239E-2</v>
      </c>
      <c r="M39" s="161"/>
      <c r="N39" s="161"/>
    </row>
    <row r="40" spans="1:17" ht="12.75" customHeight="1" x14ac:dyDescent="0.2">
      <c r="A40" s="53" t="s">
        <v>119</v>
      </c>
      <c r="B40" s="151">
        <v>37501.240316720003</v>
      </c>
      <c r="C40" s="151">
        <v>39900.181459970001</v>
      </c>
      <c r="D40" s="151">
        <v>42452.533774100004</v>
      </c>
      <c r="E40" s="151">
        <v>42225.592244900006</v>
      </c>
      <c r="F40" s="151">
        <v>42427.534656980002</v>
      </c>
      <c r="G40" s="151">
        <v>43399.012610239995</v>
      </c>
      <c r="H40" s="152">
        <f>G40/F40-1</f>
        <v>2.2897346289720621E-2</v>
      </c>
      <c r="I40" s="152">
        <f t="shared" ref="I40:I52" si="2">G40/E40-1</f>
        <v>2.7789316927383512E-2</v>
      </c>
      <c r="M40" s="161"/>
      <c r="N40" s="161"/>
      <c r="O40" s="161"/>
      <c r="P40" s="161"/>
      <c r="Q40" s="161"/>
    </row>
    <row r="41" spans="1:17" ht="12.75" customHeight="1" x14ac:dyDescent="0.2">
      <c r="A41" s="53" t="s">
        <v>120</v>
      </c>
      <c r="B41" s="151">
        <v>34615.594705899995</v>
      </c>
      <c r="C41" s="151">
        <v>41319.890505329997</v>
      </c>
      <c r="D41" s="151">
        <v>42694.177411459998</v>
      </c>
      <c r="E41" s="151">
        <v>47128.88711009</v>
      </c>
      <c r="F41" s="151">
        <v>48226.877125899999</v>
      </c>
      <c r="G41" s="151">
        <v>48643.625398230004</v>
      </c>
      <c r="H41" s="152">
        <f t="shared" ref="H41:H52" si="3">G41/F41-1</f>
        <v>8.6414111210653122E-3</v>
      </c>
      <c r="I41" s="152">
        <f t="shared" si="2"/>
        <v>3.2140336448040374E-2</v>
      </c>
      <c r="M41" s="161"/>
      <c r="N41" s="161"/>
    </row>
    <row r="42" spans="1:17" ht="12.75" customHeight="1" x14ac:dyDescent="0.2">
      <c r="A42" s="53" t="s">
        <v>121</v>
      </c>
      <c r="B42" s="151">
        <v>6252.7773932800001</v>
      </c>
      <c r="C42" s="151">
        <v>6400.5211216399994</v>
      </c>
      <c r="D42" s="151">
        <v>6428.1305275100003</v>
      </c>
      <c r="E42" s="151">
        <v>7108.0608438300005</v>
      </c>
      <c r="F42" s="151">
        <v>8257.5070888299997</v>
      </c>
      <c r="G42" s="151">
        <v>8017.4160545499999</v>
      </c>
      <c r="H42" s="152">
        <f t="shared" si="3"/>
        <v>-2.9075486305639719E-2</v>
      </c>
      <c r="I42" s="152">
        <f t="shared" si="2"/>
        <v>0.12793295255897341</v>
      </c>
      <c r="M42" s="161"/>
      <c r="N42" s="161"/>
    </row>
    <row r="43" spans="1:17" ht="12.75" customHeight="1" x14ac:dyDescent="0.2">
      <c r="A43" s="53" t="s">
        <v>122</v>
      </c>
      <c r="B43" s="151">
        <v>4165.0416033800002</v>
      </c>
      <c r="C43" s="151">
        <v>5755.47804395</v>
      </c>
      <c r="D43" s="151">
        <v>6294.1370821900018</v>
      </c>
      <c r="E43" s="151">
        <v>6415.1451791299996</v>
      </c>
      <c r="F43" s="151">
        <v>5664.4106244500008</v>
      </c>
      <c r="G43" s="151">
        <v>5601.2761823199999</v>
      </c>
      <c r="H43" s="152">
        <f t="shared" si="3"/>
        <v>-1.1145809567104092E-2</v>
      </c>
      <c r="I43" s="152">
        <f t="shared" si="2"/>
        <v>-0.12686680879143786</v>
      </c>
      <c r="M43" s="161"/>
      <c r="N43" s="161"/>
    </row>
    <row r="44" spans="1:17" ht="12.75" customHeight="1" x14ac:dyDescent="0.2">
      <c r="A44" s="218" t="s">
        <v>123</v>
      </c>
      <c r="B44" s="146">
        <v>36033.658588289996</v>
      </c>
      <c r="C44" s="146">
        <v>32900.015630859998</v>
      </c>
      <c r="D44" s="146">
        <v>34467.868106380003</v>
      </c>
      <c r="E44" s="146">
        <v>35383.464017800005</v>
      </c>
      <c r="F44" s="146">
        <v>49317.29824158999</v>
      </c>
      <c r="G44" s="146">
        <v>49477.153718280002</v>
      </c>
      <c r="H44" s="172">
        <f t="shared" si="3"/>
        <v>3.2413672765878587E-3</v>
      </c>
      <c r="I44" s="172">
        <f t="shared" si="2"/>
        <v>0.39831288687252409</v>
      </c>
      <c r="K44" s="162"/>
      <c r="L44" s="162"/>
      <c r="M44" s="161"/>
      <c r="N44" s="161"/>
    </row>
    <row r="45" spans="1:17" ht="12.75" customHeight="1" x14ac:dyDescent="0.2">
      <c r="A45" s="53" t="s">
        <v>119</v>
      </c>
      <c r="B45" s="151">
        <v>16204.947857129999</v>
      </c>
      <c r="C45" s="151">
        <v>12307.818144570001</v>
      </c>
      <c r="D45" s="151">
        <v>13172.090892579999</v>
      </c>
      <c r="E45" s="151">
        <v>12997.217447359999</v>
      </c>
      <c r="F45" s="151">
        <v>18985.597237039998</v>
      </c>
      <c r="G45" s="151">
        <v>19086.740930190001</v>
      </c>
      <c r="H45" s="152">
        <f t="shared" si="3"/>
        <v>5.3273906470887589E-3</v>
      </c>
      <c r="I45" s="152">
        <f t="shared" si="2"/>
        <v>0.46852516759784679</v>
      </c>
      <c r="K45" s="162"/>
      <c r="L45" s="162"/>
      <c r="M45" s="161"/>
      <c r="N45" s="163"/>
    </row>
    <row r="46" spans="1:17" ht="12.75" customHeight="1" x14ac:dyDescent="0.2">
      <c r="A46" s="53" t="s">
        <v>120</v>
      </c>
      <c r="B46" s="151">
        <v>14001.552952759999</v>
      </c>
      <c r="C46" s="151">
        <v>14665.770463030001</v>
      </c>
      <c r="D46" s="151">
        <v>15239.538049819999</v>
      </c>
      <c r="E46" s="151">
        <v>15860.4432707</v>
      </c>
      <c r="F46" s="151">
        <v>22359.842330449999</v>
      </c>
      <c r="G46" s="151">
        <v>22599.463106339997</v>
      </c>
      <c r="H46" s="152">
        <f>G46/F46-1</f>
        <v>1.0716568227481682E-2</v>
      </c>
      <c r="I46" s="152">
        <f t="shared" si="2"/>
        <v>0.42489479774436156</v>
      </c>
      <c r="K46" s="162"/>
      <c r="L46" s="162"/>
      <c r="M46" s="161"/>
      <c r="N46" s="163"/>
    </row>
    <row r="47" spans="1:17" ht="12.75" customHeight="1" x14ac:dyDescent="0.2">
      <c r="A47" s="53" t="s">
        <v>121</v>
      </c>
      <c r="B47" s="151">
        <v>5490.1031323899997</v>
      </c>
      <c r="C47" s="151">
        <v>5510.4979527000005</v>
      </c>
      <c r="D47" s="151">
        <v>5598.8442912899991</v>
      </c>
      <c r="E47" s="151">
        <v>6112.2815589399997</v>
      </c>
      <c r="F47" s="151">
        <v>7259.2991994700005</v>
      </c>
      <c r="G47" s="151">
        <v>7080.2027452900002</v>
      </c>
      <c r="H47" s="152">
        <f t="shared" si="3"/>
        <v>-2.4671314579935766E-2</v>
      </c>
      <c r="I47" s="152">
        <f t="shared" si="2"/>
        <v>0.15835677349226351</v>
      </c>
      <c r="K47" s="162"/>
      <c r="L47" s="162"/>
      <c r="M47" s="161"/>
      <c r="N47" s="163"/>
    </row>
    <row r="48" spans="1:17" ht="12.75" customHeight="1" x14ac:dyDescent="0.2">
      <c r="A48" s="53" t="s">
        <v>122</v>
      </c>
      <c r="B48" s="151">
        <v>337.05464601</v>
      </c>
      <c r="C48" s="151">
        <v>415.92907056000001</v>
      </c>
      <c r="D48" s="151">
        <v>457.39487269</v>
      </c>
      <c r="E48" s="151">
        <v>413.52174080000003</v>
      </c>
      <c r="F48" s="151">
        <v>712.55947462999995</v>
      </c>
      <c r="G48" s="151">
        <v>710.74693646000003</v>
      </c>
      <c r="H48" s="152">
        <f t="shared" si="3"/>
        <v>-2.5437008902886582E-3</v>
      </c>
      <c r="I48" s="152">
        <f t="shared" si="2"/>
        <v>0.7187655843317633</v>
      </c>
      <c r="K48" s="162"/>
      <c r="L48" s="162"/>
      <c r="M48" s="161"/>
      <c r="N48" s="163"/>
    </row>
    <row r="49" spans="1:14" ht="12.75" customHeight="1" x14ac:dyDescent="0.2">
      <c r="A49" s="218" t="s">
        <v>124</v>
      </c>
      <c r="B49" s="147">
        <v>46500.995430990006</v>
      </c>
      <c r="C49" s="147">
        <f>C39-C44</f>
        <v>60476.055500029979</v>
      </c>
      <c r="D49" s="147">
        <v>63401.110688879999</v>
      </c>
      <c r="E49" s="147">
        <v>67494.221360149997</v>
      </c>
      <c r="F49" s="147">
        <v>55259.031254570014</v>
      </c>
      <c r="G49" s="147">
        <v>56184.176527059994</v>
      </c>
      <c r="H49" s="172">
        <f t="shared" si="3"/>
        <v>1.6741974144063088E-2</v>
      </c>
      <c r="I49" s="172">
        <f t="shared" si="2"/>
        <v>-0.16757056537832271</v>
      </c>
      <c r="K49" s="164"/>
      <c r="L49" s="164"/>
      <c r="M49" s="161"/>
    </row>
    <row r="50" spans="1:14" ht="12.75" customHeight="1" x14ac:dyDescent="0.2">
      <c r="A50" s="53" t="s">
        <v>119</v>
      </c>
      <c r="B50" s="151">
        <v>21296.292459590004</v>
      </c>
      <c r="C50" s="151">
        <f t="shared" ref="C50:C53" si="4">C40-C45</f>
        <v>27592.363315399998</v>
      </c>
      <c r="D50" s="151">
        <v>29280.442881520004</v>
      </c>
      <c r="E50" s="151">
        <v>29228.374797540007</v>
      </c>
      <c r="F50" s="151">
        <v>23441.937419940004</v>
      </c>
      <c r="G50" s="151">
        <v>24312.271680049995</v>
      </c>
      <c r="H50" s="152">
        <f t="shared" si="3"/>
        <v>3.7127232468834759E-2</v>
      </c>
      <c r="I50" s="152">
        <f t="shared" si="2"/>
        <v>-0.16819625283797079</v>
      </c>
      <c r="K50" s="162"/>
      <c r="L50" s="162"/>
      <c r="M50" s="161"/>
      <c r="N50" s="162"/>
    </row>
    <row r="51" spans="1:14" ht="12.75" customHeight="1" x14ac:dyDescent="0.2">
      <c r="A51" s="53" t="s">
        <v>120</v>
      </c>
      <c r="B51" s="151">
        <v>20614.041753139994</v>
      </c>
      <c r="C51" s="151">
        <f t="shared" si="4"/>
        <v>26654.120042299997</v>
      </c>
      <c r="D51" s="151">
        <v>27454.639361639998</v>
      </c>
      <c r="E51" s="151">
        <v>31268.443839389998</v>
      </c>
      <c r="F51" s="151">
        <v>25867.034795449999</v>
      </c>
      <c r="G51" s="151">
        <v>26044.162291890007</v>
      </c>
      <c r="H51" s="152">
        <f t="shared" si="3"/>
        <v>6.8476150374670031E-3</v>
      </c>
      <c r="I51" s="152">
        <f t="shared" si="2"/>
        <v>-0.16707839937076674</v>
      </c>
      <c r="J51" s="165"/>
      <c r="K51" s="166"/>
      <c r="L51" s="166"/>
      <c r="M51" s="166"/>
      <c r="N51" s="166"/>
    </row>
    <row r="52" spans="1:14" ht="12.75" customHeight="1" x14ac:dyDescent="0.2">
      <c r="A52" s="53" t="s">
        <v>121</v>
      </c>
      <c r="B52" s="151">
        <v>762.67426089000037</v>
      </c>
      <c r="C52" s="151">
        <f t="shared" si="4"/>
        <v>890.02316893999887</v>
      </c>
      <c r="D52" s="151">
        <v>829.28623622000123</v>
      </c>
      <c r="E52" s="151">
        <v>995.77928489000078</v>
      </c>
      <c r="F52" s="151">
        <v>998.20788935999917</v>
      </c>
      <c r="G52" s="151">
        <v>937.21330925999973</v>
      </c>
      <c r="H52" s="152">
        <f t="shared" si="3"/>
        <v>-6.1104085381559203E-2</v>
      </c>
      <c r="I52" s="152">
        <f t="shared" si="2"/>
        <v>-5.8814213670322135E-2</v>
      </c>
      <c r="J52" s="165"/>
      <c r="K52" s="166"/>
      <c r="L52" s="166"/>
      <c r="M52" s="166"/>
      <c r="N52" s="166"/>
    </row>
    <row r="53" spans="1:14" ht="12.75" customHeight="1" x14ac:dyDescent="0.2">
      <c r="A53" s="53" t="s">
        <v>122</v>
      </c>
      <c r="B53" s="151">
        <v>3827.9869573700003</v>
      </c>
      <c r="C53" s="151">
        <f t="shared" si="4"/>
        <v>5339.5489733900004</v>
      </c>
      <c r="D53" s="151">
        <v>5836.742209500002</v>
      </c>
      <c r="E53" s="151">
        <v>6001.6234383299998</v>
      </c>
      <c r="F53" s="151">
        <v>4951.8511498200005</v>
      </c>
      <c r="G53" s="151">
        <v>4890.5292458599997</v>
      </c>
      <c r="H53" s="152">
        <f>G53/F53-1</f>
        <v>-1.2383632323485716E-2</v>
      </c>
      <c r="I53" s="152">
        <f>G53/E53-1</f>
        <v>-0.18513227360681783</v>
      </c>
      <c r="J53" s="165"/>
      <c r="K53" s="166"/>
      <c r="L53" s="166"/>
      <c r="M53" s="166"/>
      <c r="N53" s="166"/>
    </row>
    <row r="54" spans="1:14" x14ac:dyDescent="0.2">
      <c r="A54" s="51"/>
      <c r="B54" s="151"/>
      <c r="C54" s="151"/>
      <c r="D54" s="151"/>
      <c r="E54" s="151"/>
      <c r="F54" s="151"/>
      <c r="G54" s="151"/>
      <c r="H54" s="151"/>
      <c r="I54" s="152"/>
      <c r="J54" s="152"/>
      <c r="K54" s="161"/>
      <c r="L54" s="161"/>
      <c r="M54" s="161"/>
      <c r="N54" s="161"/>
    </row>
    <row r="55" spans="1:14" ht="14.25" customHeight="1" x14ac:dyDescent="0.2">
      <c r="A55" s="37" t="s">
        <v>125</v>
      </c>
      <c r="C55" s="167"/>
      <c r="D55" s="167"/>
      <c r="E55" s="167"/>
      <c r="F55" s="167"/>
      <c r="G55" s="167"/>
      <c r="H55" s="167"/>
      <c r="K55" s="168"/>
      <c r="L55" s="168"/>
      <c r="M55" s="166"/>
      <c r="N55" s="163"/>
    </row>
    <row r="56" spans="1:14" ht="12.75" customHeight="1" x14ac:dyDescent="0.2">
      <c r="A56" s="12" t="s">
        <v>32</v>
      </c>
      <c r="B56" s="159"/>
      <c r="C56" s="159"/>
      <c r="D56" s="159"/>
      <c r="E56" s="159"/>
      <c r="F56" s="159"/>
      <c r="G56" s="159"/>
      <c r="H56" s="160"/>
      <c r="I56" s="160"/>
      <c r="J56" s="160"/>
      <c r="K56" s="168"/>
      <c r="L56" s="168"/>
      <c r="M56" s="166"/>
      <c r="N56" s="163"/>
    </row>
    <row r="57" spans="1:14" s="163" customFormat="1" ht="31.5" x14ac:dyDescent="0.2">
      <c r="A57" s="150"/>
      <c r="B57" s="133" t="s">
        <v>8</v>
      </c>
      <c r="C57" s="46" t="s">
        <v>38</v>
      </c>
      <c r="D57" s="46" t="s">
        <v>39</v>
      </c>
      <c r="E57" s="133" t="s">
        <v>9</v>
      </c>
      <c r="F57" s="46" t="s">
        <v>29</v>
      </c>
      <c r="G57" s="46" t="s">
        <v>30</v>
      </c>
      <c r="H57" s="49" t="s">
        <v>40</v>
      </c>
      <c r="I57" s="49" t="s">
        <v>41</v>
      </c>
      <c r="J57" s="169"/>
      <c r="K57" s="168"/>
      <c r="L57" s="168"/>
      <c r="M57" s="166"/>
    </row>
    <row r="58" spans="1:14" ht="12.75" customHeight="1" x14ac:dyDescent="0.2">
      <c r="A58" s="217" t="s">
        <v>126</v>
      </c>
      <c r="B58" s="146">
        <f>B59+B60+B61</f>
        <v>78756.321715640006</v>
      </c>
      <c r="C58" s="14">
        <v>93669.910637209978</v>
      </c>
      <c r="D58" s="14">
        <v>93046.808113769992</v>
      </c>
      <c r="E58" s="146">
        <f t="shared" ref="E58" si="5">E59+E60+E61</f>
        <v>93953.516248369982</v>
      </c>
      <c r="F58" s="146">
        <v>91618.048795270006</v>
      </c>
      <c r="G58" s="146">
        <v>92079.600558730002</v>
      </c>
      <c r="H58" s="172">
        <f>G58/F58-1</f>
        <v>5.0377820694629261E-3</v>
      </c>
      <c r="I58" s="172">
        <f>G58/E58-1</f>
        <v>-1.9945136323436863E-2</v>
      </c>
      <c r="J58" s="170"/>
      <c r="K58" s="163"/>
      <c r="L58" s="163"/>
      <c r="M58" s="166"/>
      <c r="N58" s="163"/>
    </row>
    <row r="59" spans="1:14" ht="12.75" customHeight="1" x14ac:dyDescent="0.2">
      <c r="A59" s="53" t="s">
        <v>119</v>
      </c>
      <c r="B59" s="151">
        <v>53137.92552443</v>
      </c>
      <c r="C59" s="200">
        <v>65153.839442489996</v>
      </c>
      <c r="D59" s="200">
        <v>64694.221451209996</v>
      </c>
      <c r="E59" s="151">
        <v>65526.569945979994</v>
      </c>
      <c r="F59" s="151">
        <v>61542.541520960003</v>
      </c>
      <c r="G59" s="151">
        <v>61852.475924409999</v>
      </c>
      <c r="H59" s="152">
        <f>G59/F59-1</f>
        <v>5.0361001640537584E-3</v>
      </c>
      <c r="I59" s="152">
        <f>G59/E59-1</f>
        <v>-5.6070293693060935E-2</v>
      </c>
      <c r="J59" s="170"/>
      <c r="M59" s="166"/>
      <c r="N59" s="163"/>
    </row>
    <row r="60" spans="1:14" ht="12.75" customHeight="1" x14ac:dyDescent="0.2">
      <c r="A60" s="53" t="s">
        <v>120</v>
      </c>
      <c r="B60" s="151">
        <v>25106.657938070002</v>
      </c>
      <c r="C60" s="200">
        <v>27182.460852960001</v>
      </c>
      <c r="D60" s="200">
        <v>26996.603159630005</v>
      </c>
      <c r="E60" s="151">
        <v>27523.470896839997</v>
      </c>
      <c r="F60" s="151">
        <v>29317.6421323</v>
      </c>
      <c r="G60" s="151">
        <v>29460.97391533</v>
      </c>
      <c r="H60" s="152">
        <f>G60/F60-1</f>
        <v>4.8889260051403483E-3</v>
      </c>
      <c r="I60" s="152">
        <f>G60/E60-1</f>
        <v>7.0394574352628192E-2</v>
      </c>
      <c r="J60" s="170"/>
      <c r="M60" s="166"/>
      <c r="N60" s="163"/>
    </row>
    <row r="61" spans="1:14" ht="12.75" customHeight="1" x14ac:dyDescent="0.2">
      <c r="A61" s="53" t="s">
        <v>122</v>
      </c>
      <c r="B61" s="151">
        <v>511.73825313999993</v>
      </c>
      <c r="C61" s="200">
        <v>1333.61034176</v>
      </c>
      <c r="D61" s="200">
        <v>1355.9835029299998</v>
      </c>
      <c r="E61" s="151">
        <v>903.47540555</v>
      </c>
      <c r="F61" s="151">
        <v>757.86514201</v>
      </c>
      <c r="G61" s="151">
        <v>766.15071898999986</v>
      </c>
      <c r="H61" s="152">
        <f>G61/F61-1</f>
        <v>1.0932785426738256E-2</v>
      </c>
      <c r="I61" s="152">
        <f>G61/E61-1</f>
        <v>-0.15199604296522307</v>
      </c>
      <c r="J61" s="170"/>
      <c r="M61" s="166"/>
      <c r="N61" s="163"/>
    </row>
    <row r="62" spans="1:14" ht="12.75" customHeight="1" x14ac:dyDescent="0.2">
      <c r="A62" s="218" t="s">
        <v>123</v>
      </c>
      <c r="B62" s="146">
        <f>B63+B64+B65</f>
        <v>33363.157884110005</v>
      </c>
      <c r="C62" s="14">
        <v>42029.37734644</v>
      </c>
      <c r="D62" s="14">
        <v>42054.102283460001</v>
      </c>
      <c r="E62" s="146">
        <f t="shared" ref="E62" si="6">E63+E64+E65</f>
        <v>42215.263833930003</v>
      </c>
      <c r="F62" s="146">
        <v>51737.10900348</v>
      </c>
      <c r="G62" s="146">
        <v>51875.006292459999</v>
      </c>
      <c r="H62" s="172">
        <f t="shared" ref="H62:H69" si="7">G62/F62-1</f>
        <v>2.6653458539926955E-3</v>
      </c>
      <c r="I62" s="172">
        <f t="shared" ref="I62:I69" si="8">G62/E62-1</f>
        <v>0.22882108463257067</v>
      </c>
      <c r="J62" s="170"/>
      <c r="M62" s="166"/>
      <c r="N62" s="163"/>
    </row>
    <row r="63" spans="1:14" ht="12.75" customHeight="1" x14ac:dyDescent="0.2">
      <c r="A63" s="53" t="s">
        <v>119</v>
      </c>
      <c r="B63" s="151">
        <v>21916.231668760007</v>
      </c>
      <c r="C63" s="200">
        <v>30203.323181649997</v>
      </c>
      <c r="D63" s="200">
        <v>30144.429417309999</v>
      </c>
      <c r="E63" s="151">
        <v>30202.87464953</v>
      </c>
      <c r="F63" s="151">
        <v>32403.929112939997</v>
      </c>
      <c r="G63" s="151">
        <v>32376.214357599994</v>
      </c>
      <c r="H63" s="152">
        <f t="shared" si="7"/>
        <v>-8.5528996324513162E-4</v>
      </c>
      <c r="I63" s="152">
        <f t="shared" si="8"/>
        <v>7.1958041520521876E-2</v>
      </c>
      <c r="J63" s="170"/>
      <c r="K63" s="156"/>
      <c r="L63" s="156"/>
      <c r="M63" s="166"/>
      <c r="N63" s="163"/>
    </row>
    <row r="64" spans="1:14" ht="12.75" customHeight="1" x14ac:dyDescent="0.2">
      <c r="A64" s="53" t="s">
        <v>120</v>
      </c>
      <c r="B64" s="151">
        <v>11289.148373550001</v>
      </c>
      <c r="C64" s="200">
        <v>11657.258097390002</v>
      </c>
      <c r="D64" s="200">
        <v>11741.555951730003</v>
      </c>
      <c r="E64" s="151">
        <v>11847.759267790001</v>
      </c>
      <c r="F64" s="151">
        <v>19304.951140730001</v>
      </c>
      <c r="G64" s="151">
        <v>19467.582906920001</v>
      </c>
      <c r="H64" s="152">
        <f t="shared" si="7"/>
        <v>8.4243552342837535E-3</v>
      </c>
      <c r="I64" s="152">
        <f t="shared" si="8"/>
        <v>0.64314470499461351</v>
      </c>
      <c r="J64" s="170"/>
      <c r="K64" s="156"/>
      <c r="L64" s="156"/>
      <c r="M64" s="166"/>
      <c r="N64" s="163"/>
    </row>
    <row r="65" spans="1:15" ht="12.75" customHeight="1" x14ac:dyDescent="0.2">
      <c r="A65" s="53" t="s">
        <v>122</v>
      </c>
      <c r="B65" s="151">
        <v>157.7778418</v>
      </c>
      <c r="C65" s="200">
        <v>168.79606739999997</v>
      </c>
      <c r="D65" s="200">
        <v>168.11691442</v>
      </c>
      <c r="E65" s="151">
        <v>164.62991660999998</v>
      </c>
      <c r="F65" s="151">
        <v>28.22874981</v>
      </c>
      <c r="G65" s="151">
        <v>31.209027939999995</v>
      </c>
      <c r="H65" s="152">
        <f t="shared" si="7"/>
        <v>0.10557598724914952</v>
      </c>
      <c r="I65" s="152">
        <f t="shared" si="8"/>
        <v>-0.81042918211558945</v>
      </c>
      <c r="J65" s="170"/>
      <c r="K65" s="171"/>
      <c r="M65" s="166"/>
    </row>
    <row r="66" spans="1:15" ht="12.75" customHeight="1" x14ac:dyDescent="0.2">
      <c r="A66" s="218" t="s">
        <v>124</v>
      </c>
      <c r="B66" s="146">
        <f>+B58-B62</f>
        <v>45393.163831530001</v>
      </c>
      <c r="C66" s="14">
        <v>51640.533290769978</v>
      </c>
      <c r="D66" s="14">
        <v>50992.705830310006</v>
      </c>
      <c r="E66" s="146">
        <f t="shared" ref="E66" si="9">+E58-E62</f>
        <v>51738.252414439979</v>
      </c>
      <c r="F66" s="146">
        <v>39880.939791790006</v>
      </c>
      <c r="G66" s="146">
        <v>40204.594266270004</v>
      </c>
      <c r="H66" s="172">
        <f t="shared" si="7"/>
        <v>8.1155177428047232E-3</v>
      </c>
      <c r="I66" s="172">
        <f t="shared" si="8"/>
        <v>-0.22292322623852234</v>
      </c>
      <c r="J66" s="170"/>
      <c r="K66" s="156"/>
      <c r="L66" s="156"/>
      <c r="M66" s="166"/>
    </row>
    <row r="67" spans="1:15" ht="12.75" customHeight="1" x14ac:dyDescent="0.2">
      <c r="A67" s="53" t="s">
        <v>119</v>
      </c>
      <c r="B67" s="151">
        <f>+B59-B63</f>
        <v>31221.693855669993</v>
      </c>
      <c r="C67" s="200">
        <v>34950.516260839999</v>
      </c>
      <c r="D67" s="200">
        <v>34549.792033900005</v>
      </c>
      <c r="E67" s="151">
        <f t="shared" ref="E67" si="10">+E59-E63</f>
        <v>35323.695296449994</v>
      </c>
      <c r="F67" s="151">
        <v>29138.612408020006</v>
      </c>
      <c r="G67" s="151">
        <v>29476.261566810004</v>
      </c>
      <c r="H67" s="152">
        <f t="shared" si="7"/>
        <v>1.1587688324412593E-2</v>
      </c>
      <c r="I67" s="152">
        <f t="shared" si="8"/>
        <v>-0.16553856216248286</v>
      </c>
      <c r="J67" s="170"/>
      <c r="K67" s="156"/>
      <c r="L67" s="156"/>
      <c r="M67" s="166"/>
      <c r="N67" s="156"/>
      <c r="O67" s="156"/>
    </row>
    <row r="68" spans="1:15" ht="12.75" customHeight="1" x14ac:dyDescent="0.2">
      <c r="A68" s="53" t="s">
        <v>120</v>
      </c>
      <c r="B68" s="151">
        <f>+B60-B64</f>
        <v>13817.509564520002</v>
      </c>
      <c r="C68" s="200">
        <v>15525.202755569999</v>
      </c>
      <c r="D68" s="200">
        <v>15255.047207900001</v>
      </c>
      <c r="E68" s="151">
        <f t="shared" ref="E68" si="11">+E60-E64</f>
        <v>15675.711629049996</v>
      </c>
      <c r="F68" s="151">
        <v>10012.690991569998</v>
      </c>
      <c r="G68" s="151">
        <v>9993.3910084099989</v>
      </c>
      <c r="H68" s="152">
        <f t="shared" si="7"/>
        <v>-1.9275520613037944E-3</v>
      </c>
      <c r="I68" s="152">
        <f t="shared" si="8"/>
        <v>-0.3624920357752438</v>
      </c>
      <c r="J68" s="170"/>
      <c r="K68" s="156"/>
      <c r="L68" s="156"/>
      <c r="M68" s="166"/>
      <c r="N68" s="156"/>
      <c r="O68" s="156"/>
    </row>
    <row r="69" spans="1:15" ht="12.75" customHeight="1" x14ac:dyDescent="0.2">
      <c r="A69" s="53" t="s">
        <v>122</v>
      </c>
      <c r="B69" s="151">
        <f>+B61-B65</f>
        <v>353.96041133999995</v>
      </c>
      <c r="C69" s="200">
        <v>1164.8142743600001</v>
      </c>
      <c r="D69" s="200">
        <v>1187.8665885099999</v>
      </c>
      <c r="E69" s="151">
        <f t="shared" ref="E69" si="12">+E61-E65</f>
        <v>738.84548894</v>
      </c>
      <c r="F69" s="151">
        <v>729.63639220000005</v>
      </c>
      <c r="G69" s="151">
        <v>734.94169104999992</v>
      </c>
      <c r="H69" s="152">
        <f t="shared" si="7"/>
        <v>7.2711543814356627E-3</v>
      </c>
      <c r="I69" s="152">
        <f t="shared" si="8"/>
        <v>-5.2836458345313364E-3</v>
      </c>
      <c r="J69" s="170"/>
      <c r="K69" s="156"/>
      <c r="L69" s="156"/>
      <c r="M69" s="166"/>
      <c r="N69" s="156"/>
      <c r="O69" s="156"/>
    </row>
    <row r="70" spans="1:15" x14ac:dyDescent="0.2">
      <c r="B70" s="156"/>
      <c r="C70" s="156"/>
      <c r="D70" s="156"/>
      <c r="E70" s="156"/>
      <c r="F70" s="156"/>
      <c r="G70" s="156"/>
      <c r="H70" s="173"/>
      <c r="I70" s="174"/>
      <c r="J70" s="160"/>
      <c r="K70" s="156"/>
      <c r="L70" s="156"/>
      <c r="M70" s="166"/>
      <c r="N70" s="156"/>
      <c r="O70" s="156"/>
    </row>
    <row r="71" spans="1:15" x14ac:dyDescent="0.2">
      <c r="B71" s="151"/>
      <c r="C71" s="151"/>
      <c r="H71" s="160"/>
      <c r="I71" s="146"/>
      <c r="J71" s="160"/>
      <c r="K71" s="156"/>
      <c r="L71" s="156"/>
      <c r="M71" s="166"/>
      <c r="N71" s="156"/>
      <c r="O71" s="156"/>
    </row>
    <row r="72" spans="1:15" x14ac:dyDescent="0.2">
      <c r="B72" s="146"/>
      <c r="C72" s="146"/>
      <c r="H72" s="160"/>
      <c r="I72" s="151"/>
      <c r="J72" s="160"/>
      <c r="K72" s="156"/>
      <c r="L72" s="156"/>
      <c r="M72" s="166"/>
      <c r="N72" s="156"/>
      <c r="O72" s="156"/>
    </row>
    <row r="73" spans="1:15" x14ac:dyDescent="0.2">
      <c r="B73" s="151"/>
      <c r="C73" s="151"/>
      <c r="I73" s="151"/>
      <c r="K73" s="156"/>
      <c r="L73" s="156"/>
      <c r="M73" s="166"/>
      <c r="N73" s="156"/>
      <c r="O73" s="156"/>
    </row>
    <row r="74" spans="1:15" x14ac:dyDescent="0.2">
      <c r="C74" s="156"/>
      <c r="D74" s="156"/>
      <c r="E74" s="156"/>
      <c r="F74" s="156"/>
      <c r="G74" s="156"/>
      <c r="K74" s="171"/>
    </row>
    <row r="75" spans="1:15" x14ac:dyDescent="0.2">
      <c r="C75" s="156"/>
      <c r="D75" s="156"/>
      <c r="E75" s="156"/>
      <c r="F75" s="156"/>
      <c r="G75" s="156"/>
    </row>
    <row r="76" spans="1:15" x14ac:dyDescent="0.2">
      <c r="C76" s="156"/>
      <c r="D76" s="156"/>
      <c r="E76" s="156"/>
      <c r="F76" s="156"/>
      <c r="G76" s="156"/>
    </row>
    <row r="77" spans="1:15" x14ac:dyDescent="0.2">
      <c r="C77" s="156"/>
      <c r="D77" s="156"/>
      <c r="E77" s="156"/>
      <c r="F77" s="156"/>
      <c r="G77" s="156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Belek Aiylchiev</cp:lastModifiedBy>
  <cp:lastPrinted>2015-06-09T02:49:37Z</cp:lastPrinted>
  <dcterms:created xsi:type="dcterms:W3CDTF">2008-11-05T07:26:31Z</dcterms:created>
  <dcterms:modified xsi:type="dcterms:W3CDTF">2016-11-11T07:30:56Z</dcterms:modified>
</cp:coreProperties>
</file>