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80" yWindow="-60" windowWidth="10860" windowHeight="12000" tabRatio="808"/>
  </bookViews>
  <sheets>
    <sheet name="Macroeconom" sheetId="3" r:id="rId1"/>
    <sheet name="NBKR operations" sheetId="1" r:id="rId2"/>
    <sheet name="T-bills, T-bonds" sheetId="6" r:id="rId3"/>
    <sheet name="Interbank credit" sheetId="7" r:id="rId4"/>
    <sheet name="Deposits, credits" sheetId="2" r:id="rId5"/>
  </sheets>
  <externalReferences>
    <externalReference r:id="rId6"/>
  </externalReferences>
  <definedNames>
    <definedName name="_xlnm.Print_Area" localSheetId="4">'Deposits, credits'!$A$1:$H$69</definedName>
    <definedName name="_xlnm.Print_Area" localSheetId="3">'Interbank credit'!$A$1:$H$33</definedName>
    <definedName name="_xlnm.Print_Area" localSheetId="0">Macroeconom!$A$1:$I$41</definedName>
    <definedName name="_xlnm.Print_Area" localSheetId="1">'NBKR operations'!$A$10:$H$62</definedName>
    <definedName name="_xlnm.Print_Area" localSheetId="2">'T-bills, T-bonds'!$A$1:$H$53</definedName>
  </definedNames>
  <calcPr calcId="125725"/>
</workbook>
</file>

<file path=xl/calcChain.xml><?xml version="1.0" encoding="utf-8"?>
<calcChain xmlns="http://schemas.openxmlformats.org/spreadsheetml/2006/main">
  <c r="I58" i="2"/>
  <c r="H58"/>
  <c r="I39"/>
  <c r="H39"/>
  <c r="H28"/>
  <c r="H27"/>
  <c r="H25"/>
  <c r="H23"/>
  <c r="H22"/>
  <c r="H21"/>
  <c r="H20"/>
  <c r="H19"/>
  <c r="H18"/>
  <c r="H17"/>
  <c r="H4"/>
  <c r="G28"/>
  <c r="G25"/>
  <c r="G22"/>
  <c r="G20"/>
  <c r="G19"/>
  <c r="G18"/>
  <c r="G15"/>
  <c r="G8"/>
  <c r="G7"/>
  <c r="G5"/>
  <c r="G4"/>
  <c r="H27" i="7"/>
  <c r="H26"/>
  <c r="H24"/>
  <c r="H22"/>
  <c r="H21"/>
  <c r="H20"/>
  <c r="H19"/>
  <c r="H18"/>
  <c r="H17"/>
  <c r="H16"/>
  <c r="H14"/>
  <c r="H8"/>
  <c r="H7"/>
  <c r="H6"/>
  <c r="H5"/>
  <c r="H4"/>
  <c r="G27"/>
  <c r="G24"/>
  <c r="G21"/>
  <c r="G19"/>
  <c r="G18"/>
  <c r="G17"/>
  <c r="G14"/>
  <c r="G7"/>
  <c r="G6"/>
  <c r="G4"/>
  <c r="H57" i="6"/>
  <c r="H33"/>
  <c r="G51"/>
  <c r="G50"/>
  <c r="G49"/>
  <c r="G48"/>
  <c r="G46"/>
  <c r="G45"/>
  <c r="G44"/>
  <c r="G43"/>
  <c r="G41"/>
  <c r="G40"/>
  <c r="G39"/>
  <c r="G38"/>
  <c r="G36"/>
  <c r="G35"/>
  <c r="G34"/>
  <c r="G33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H4"/>
  <c r="G4"/>
  <c r="H58" i="1"/>
  <c r="H57"/>
  <c r="H56"/>
  <c r="H52"/>
  <c r="H51"/>
  <c r="H50"/>
  <c r="H46"/>
  <c r="H45"/>
  <c r="H44"/>
  <c r="H40"/>
  <c r="H39"/>
  <c r="H38"/>
  <c r="G58"/>
  <c r="G57"/>
  <c r="G56"/>
  <c r="G52"/>
  <c r="G51"/>
  <c r="G50"/>
  <c r="G46"/>
  <c r="G45"/>
  <c r="G44"/>
  <c r="G40"/>
  <c r="G39"/>
  <c r="G38"/>
  <c r="H31"/>
  <c r="H30"/>
  <c r="H29"/>
  <c r="H25"/>
  <c r="H21"/>
  <c r="H20"/>
  <c r="H19"/>
  <c r="H18"/>
  <c r="H13"/>
  <c r="G31"/>
  <c r="G25"/>
  <c r="G21"/>
  <c r="G13"/>
  <c r="I33" i="3"/>
  <c r="H33"/>
  <c r="I28"/>
  <c r="H28"/>
  <c r="H19"/>
  <c r="I19"/>
  <c r="H20"/>
  <c r="I20"/>
  <c r="H21"/>
  <c r="I21"/>
  <c r="I18"/>
  <c r="H18"/>
  <c r="O13" l="1"/>
  <c r="O12"/>
  <c r="G50" i="2" l="1"/>
  <c r="G51"/>
  <c r="G52"/>
  <c r="G53"/>
  <c r="G49"/>
  <c r="F33" i="6" l="1"/>
  <c r="F38"/>
  <c r="F50" i="1" l="1"/>
  <c r="D50"/>
  <c r="F44"/>
  <c r="D44"/>
  <c r="F13"/>
  <c r="D13"/>
  <c r="I69" i="2" l="1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H9" l="1"/>
  <c r="H8"/>
  <c r="H7"/>
  <c r="H6"/>
  <c r="H5"/>
  <c r="F4" l="1"/>
  <c r="D4"/>
  <c r="E4"/>
  <c r="H7" i="1" l="1"/>
  <c r="G7"/>
  <c r="H6"/>
  <c r="G6"/>
  <c r="C5"/>
  <c r="H5" s="1"/>
  <c r="D5"/>
  <c r="E5"/>
  <c r="F5"/>
  <c r="G5" s="1"/>
  <c r="E4"/>
  <c r="F4"/>
  <c r="G4" s="1"/>
  <c r="D4"/>
  <c r="H4" s="1"/>
  <c r="E13" i="3" l="1"/>
  <c r="F13"/>
  <c r="G13"/>
  <c r="H13"/>
  <c r="I13"/>
  <c r="J13"/>
  <c r="K13"/>
  <c r="L13"/>
  <c r="M13"/>
  <c r="N13"/>
  <c r="D13"/>
  <c r="E12"/>
  <c r="F12"/>
  <c r="G12"/>
  <c r="H12"/>
  <c r="I12"/>
  <c r="J12"/>
  <c r="K12"/>
  <c r="L12"/>
  <c r="M12"/>
  <c r="N12"/>
  <c r="D12"/>
  <c r="D69" i="2" l="1"/>
  <c r="C69"/>
  <c r="D68"/>
  <c r="C68"/>
  <c r="D67"/>
  <c r="C67"/>
  <c r="D66"/>
  <c r="C66"/>
  <c r="D53"/>
  <c r="C53"/>
  <c r="D52"/>
  <c r="C52"/>
  <c r="D51"/>
  <c r="C51"/>
  <c r="D50"/>
  <c r="C50"/>
  <c r="D49"/>
  <c r="C49"/>
  <c r="C43" i="6"/>
  <c r="C38"/>
  <c r="C33"/>
  <c r="C16"/>
  <c r="C10"/>
  <c r="C4"/>
  <c r="C50" i="1"/>
  <c r="C44"/>
  <c r="C38"/>
  <c r="C13"/>
  <c r="E16" i="6" l="1"/>
  <c r="E10"/>
  <c r="E4"/>
  <c r="E13" i="1"/>
  <c r="B4" l="1"/>
  <c r="I40" i="3" l="1"/>
  <c r="I39"/>
  <c r="I38"/>
  <c r="I37"/>
  <c r="I35"/>
  <c r="I34"/>
  <c r="H34"/>
  <c r="H35"/>
  <c r="H37"/>
  <c r="H38"/>
  <c r="H39"/>
  <c r="H40"/>
  <c r="C12" l="1"/>
  <c r="H51" i="6" l="1"/>
  <c r="H50"/>
  <c r="H49"/>
  <c r="H48"/>
  <c r="H46"/>
  <c r="H41"/>
  <c r="H40"/>
  <c r="H39"/>
  <c r="H38"/>
  <c r="H36"/>
  <c r="H35"/>
  <c r="H34"/>
  <c r="B50" i="1" l="1"/>
  <c r="B44"/>
  <c r="H15" i="2" l="1"/>
  <c r="G30" i="1"/>
  <c r="H45" i="6" l="1"/>
  <c r="H44"/>
  <c r="B4" l="1"/>
  <c r="B5" i="1" l="1"/>
  <c r="H40" i="2" l="1"/>
  <c r="H67" i="6" l="1"/>
  <c r="G67"/>
  <c r="H64"/>
  <c r="G64"/>
  <c r="G61"/>
  <c r="G58"/>
  <c r="G66"/>
  <c r="H66"/>
  <c r="H63"/>
  <c r="G63"/>
  <c r="G60"/>
  <c r="H60"/>
  <c r="G57"/>
  <c r="H61"/>
  <c r="H58"/>
  <c r="H43" l="1"/>
  <c r="G42" i="1" l="1"/>
  <c r="G43"/>
  <c r="G48"/>
  <c r="G49"/>
  <c r="G54"/>
  <c r="G55"/>
  <c r="H55"/>
  <c r="H54"/>
  <c r="H49"/>
  <c r="H48"/>
  <c r="H43"/>
  <c r="H42"/>
  <c r="I53" i="2" l="1"/>
  <c r="H46"/>
  <c r="I40" l="1"/>
  <c r="I41"/>
  <c r="I42"/>
  <c r="I43"/>
  <c r="I44"/>
  <c r="I45"/>
  <c r="I46"/>
  <c r="I47"/>
  <c r="I48"/>
  <c r="H41"/>
  <c r="H42"/>
  <c r="H43"/>
  <c r="H44"/>
  <c r="H45"/>
  <c r="H47"/>
  <c r="H48"/>
  <c r="I49"/>
  <c r="I51" l="1"/>
  <c r="I50"/>
  <c r="I52"/>
  <c r="H60" i="1" l="1"/>
  <c r="H61"/>
  <c r="G26" i="6" l="1"/>
  <c r="H26"/>
  <c r="G27"/>
  <c r="H27"/>
  <c r="G60" i="1"/>
  <c r="G61"/>
  <c r="G22"/>
  <c r="H22"/>
  <c r="H28"/>
  <c r="K60" l="1"/>
  <c r="L60"/>
  <c r="K61"/>
  <c r="L61"/>
  <c r="K27" i="6" l="1"/>
  <c r="K26"/>
</calcChain>
</file>

<file path=xl/sharedStrings.xml><?xml version="1.0" encoding="utf-8"?>
<sst xmlns="http://schemas.openxmlformats.org/spreadsheetml/2006/main" count="781" uniqueCount="129">
  <si>
    <t>-</t>
  </si>
  <si>
    <t>91-дн.</t>
  </si>
  <si>
    <t>180-дн.</t>
  </si>
  <si>
    <t xml:space="preserve">18-мес. </t>
  </si>
  <si>
    <t xml:space="preserve">24-мес. </t>
  </si>
  <si>
    <t>Депозитные операции в нац. валюте</t>
  </si>
  <si>
    <t>Покупка ЦБ</t>
  </si>
  <si>
    <t xml:space="preserve">    Покупка ЦБ</t>
  </si>
  <si>
    <t>2014</t>
  </si>
  <si>
    <t>2015</t>
  </si>
  <si>
    <t>Monthly Press-Release of the NBKR</t>
  </si>
  <si>
    <t>December 2016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</si>
  <si>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</si>
  <si>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</si>
  <si>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</si>
  <si>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</si>
  <si>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</si>
  <si>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</si>
  <si>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</si>
  <si>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</si>
  <si>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</si>
  <si>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2016</t>
  </si>
  <si>
    <t>Feb 2016</t>
  </si>
  <si>
    <t>Mar 2016</t>
  </si>
  <si>
    <t>Apr 2016</t>
  </si>
  <si>
    <t>May 2016</t>
  </si>
  <si>
    <t>June 2016</t>
  </si>
  <si>
    <t>July 2016</t>
  </si>
  <si>
    <t>Aug 2016</t>
  </si>
  <si>
    <t>Sep 2016</t>
  </si>
  <si>
    <t>Oct 2016</t>
  </si>
  <si>
    <t>Nov 2016</t>
  </si>
  <si>
    <t>Dec 2016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</si>
  <si>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</si>
  <si>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</si>
  <si>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</si>
  <si>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</si>
  <si>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</si>
  <si>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</si>
  <si>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</si>
  <si>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Table 3. International reserves (end of period)</t>
  </si>
  <si>
    <t>(mln. of US Dollars)</t>
  </si>
  <si>
    <t>Gross international reserves</t>
  </si>
  <si>
    <t>Nov 2015</t>
  </si>
  <si>
    <t>Dec 2015</t>
  </si>
  <si>
    <t>Growth for the month</t>
  </si>
  <si>
    <t>Growth from the beginning of the year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</si>
  <si>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</si>
  <si>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</si>
  <si>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</si>
  <si>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</si>
  <si>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</si>
  <si>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</si>
  <si>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</si>
  <si>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</si>
  <si>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</si>
  <si>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</si>
  <si>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</si>
  <si>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</si>
  <si>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</si>
  <si>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</si>
  <si>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</si>
  <si>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</si>
  <si>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</si>
  <si>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Jan-Dec 2015</t>
  </si>
  <si>
    <t>Jan-Dec 2016</t>
  </si>
  <si>
    <t>Table 6. NBKR transactions at the open market (for the period)</t>
  </si>
  <si>
    <t>(mln. of soms / percent)</t>
  </si>
  <si>
    <t>REPO transactions</t>
  </si>
  <si>
    <t xml:space="preserve">Intraday credits </t>
  </si>
  <si>
    <t>Overnight credits</t>
  </si>
  <si>
    <t>Credit auctions</t>
  </si>
  <si>
    <t>Overnight deposits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</si>
  <si>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</si>
  <si>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</si>
  <si>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</si>
  <si>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</si>
  <si>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</si>
  <si>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</si>
  <si>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</si>
  <si>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</si>
  <si>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</si>
  <si>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</si>
  <si>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</si>
  <si>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</si>
  <si>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</si>
  <si>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</si>
  <si>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</si>
  <si>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</si>
  <si>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</si>
  <si>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</si>
  <si>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</si>
  <si>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</si>
  <si>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</si>
  <si>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</si>
  <si>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</si>
  <si>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</si>
  <si>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</si>
  <si>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</si>
  <si>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</si>
  <si>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</si>
  <si>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</si>
  <si>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Table 10. T-bonds auctions in foreign currency (for the period)</t>
  </si>
  <si>
    <t>(mln. of US Dollars / percent)</t>
  </si>
  <si>
    <t xml:space="preserve">Table 11.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</si>
  <si>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</si>
  <si>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</si>
  <si>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</si>
  <si>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</si>
  <si>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</si>
  <si>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</si>
  <si>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</si>
  <si>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</si>
  <si>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</si>
  <si>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</si>
  <si>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</si>
  <si>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</si>
  <si>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12. The volume of transactions at the interbank credit market (for the period)</t>
  </si>
  <si>
    <t>Total volume</t>
  </si>
  <si>
    <t xml:space="preserve">Table 13.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</si>
  <si>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</si>
  <si>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</si>
  <si>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</si>
  <si>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</si>
  <si>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</si>
  <si>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</si>
  <si>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</si>
  <si>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14.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</si>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</sst>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1"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#,##0.0000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color indexed="24"/>
      <name val="Modern"/>
      <family val="3"/>
      <charset val="255"/>
    </font>
    <font>
      <b/>
      <u/>
      <sz val="14"/>
      <name val="Arial"/>
      <family val="2"/>
      <charset val="204"/>
    </font>
    <font>
      <sz val="12"/>
      <name val="Arial"/>
      <family val="2"/>
      <charset val="204"/>
    </font>
    <font>
      <sz val="12"/>
      <color indexed="10"/>
      <name val="Arial"/>
      <family val="2"/>
      <charset val="204"/>
    </font>
    <font>
      <vertAlign val="superscript"/>
      <sz val="12"/>
      <name val="Arial"/>
      <family val="2"/>
      <charset val="204"/>
    </font>
    <font>
      <vertAlign val="superscript"/>
      <sz val="12"/>
      <color indexed="10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18"/>
      <name val="Arial Cyr"/>
      <charset val="204"/>
    </font>
    <font>
      <sz val="10"/>
      <name val="Arial Cyr"/>
    </font>
    <font>
      <sz val="10"/>
      <name val="Helv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8"/>
      <color rgb="FFFF0000"/>
      <name val="Arial Cyr"/>
      <charset val="204"/>
    </font>
    <font>
      <i/>
      <sz val="8"/>
      <color rgb="FFFF0000"/>
      <name val="Arial Cyr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0" fontId="27" fillId="0" borderId="0"/>
    <xf numFmtId="0" fontId="14" fillId="0" borderId="0"/>
    <xf numFmtId="9" fontId="7" fillId="0" borderId="0" applyFont="0" applyFill="0" applyBorder="0" applyAlignment="0" applyProtection="0"/>
    <xf numFmtId="0" fontId="28" fillId="0" borderId="0"/>
    <xf numFmtId="0" fontId="15" fillId="0" borderId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5" applyNumberFormat="0" applyAlignment="0" applyProtection="0"/>
    <xf numFmtId="0" fontId="37" fillId="6" borderId="6" applyNumberFormat="0" applyAlignment="0" applyProtection="0"/>
    <xf numFmtId="0" fontId="38" fillId="6" borderId="5" applyNumberFormat="0" applyAlignment="0" applyProtection="0"/>
    <xf numFmtId="0" fontId="39" fillId="0" borderId="7" applyNumberFormat="0" applyFill="0" applyAlignment="0" applyProtection="0"/>
    <xf numFmtId="0" fontId="40" fillId="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4" fillId="32" borderId="0" applyNumberFormat="0" applyBorder="0" applyAlignment="0" applyProtection="0"/>
    <xf numFmtId="0" fontId="6" fillId="0" borderId="0"/>
    <xf numFmtId="0" fontId="6" fillId="8" borderId="9" applyNumberFormat="0" applyFont="0" applyAlignment="0" applyProtection="0"/>
    <xf numFmtId="0" fontId="7" fillId="0" borderId="0"/>
    <xf numFmtId="0" fontId="5" fillId="0" borderId="0"/>
    <xf numFmtId="0" fontId="7" fillId="0" borderId="0"/>
    <xf numFmtId="0" fontId="7" fillId="0" borderId="0"/>
    <xf numFmtId="0" fontId="23" fillId="0" borderId="0"/>
    <xf numFmtId="0" fontId="23" fillId="0" borderId="0"/>
    <xf numFmtId="0" fontId="5" fillId="0" borderId="0"/>
    <xf numFmtId="9" fontId="45" fillId="0" borderId="0" applyFont="0" applyFill="0" applyBorder="0" applyAlignment="0" applyProtection="0"/>
    <xf numFmtId="9" fontId="2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43" fontId="45" fillId="0" borderId="0" applyFont="0" applyFill="0" applyBorder="0" applyAlignment="0" applyProtection="0"/>
    <xf numFmtId="181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4" fillId="0" borderId="0"/>
    <xf numFmtId="0" fontId="3" fillId="0" borderId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2" fillId="0" borderId="0"/>
    <xf numFmtId="0" fontId="1" fillId="0" borderId="0"/>
  </cellStyleXfs>
  <cellXfs count="217">
    <xf numFmtId="0" fontId="0" fillId="0" borderId="0" xfId="0"/>
    <xf numFmtId="0" fontId="9" fillId="0" borderId="0" xfId="0" applyFont="1"/>
    <xf numFmtId="0" fontId="8" fillId="0" borderId="0" xfId="0" applyFont="1"/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Fill="1"/>
    <xf numFmtId="169" fontId="8" fillId="0" borderId="0" xfId="0" applyNumberFormat="1" applyFont="1" applyFill="1"/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/>
    <xf numFmtId="0" fontId="12" fillId="0" borderId="0" xfId="0" applyFont="1"/>
    <xf numFmtId="10" fontId="12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right" vertical="center" wrapText="1"/>
    </xf>
    <xf numFmtId="0" fontId="16" fillId="0" borderId="0" xfId="2" applyFont="1" applyFill="1" applyAlignment="1">
      <alignment horizontal="center" vertical="top"/>
    </xf>
    <xf numFmtId="0" fontId="17" fillId="0" borderId="0" xfId="2" applyFont="1"/>
    <xf numFmtId="0" fontId="18" fillId="0" borderId="0" xfId="2" applyFont="1"/>
    <xf numFmtId="0" fontId="18" fillId="0" borderId="0" xfId="2" applyFont="1" applyFill="1"/>
    <xf numFmtId="0" fontId="17" fillId="0" borderId="0" xfId="2" applyFont="1" applyBorder="1" applyAlignment="1">
      <alignment shrinkToFit="1"/>
    </xf>
    <xf numFmtId="0" fontId="19" fillId="0" borderId="0" xfId="2" applyFont="1" applyBorder="1" applyAlignment="1">
      <alignment horizontal="left"/>
    </xf>
    <xf numFmtId="0" fontId="20" fillId="0" borderId="0" xfId="2" applyFont="1" applyBorder="1" applyAlignment="1">
      <alignment horizontal="left"/>
    </xf>
    <xf numFmtId="0" fontId="17" fillId="0" borderId="0" xfId="2" applyFont="1" applyFill="1"/>
    <xf numFmtId="171" fontId="17" fillId="0" borderId="0" xfId="3" applyNumberFormat="1" applyFont="1" applyFill="1"/>
    <xf numFmtId="0" fontId="17" fillId="0" borderId="0" xfId="2" applyFont="1" applyFill="1" applyBorder="1"/>
    <xf numFmtId="168" fontId="8" fillId="0" borderId="0" xfId="0" applyNumberFormat="1" applyFont="1" applyFill="1" applyAlignment="1">
      <alignment horizontal="right"/>
    </xf>
    <xf numFmtId="0" fontId="13" fillId="0" borderId="0" xfId="2" applyFont="1" applyFill="1" applyBorder="1" applyAlignment="1">
      <alignment horizontal="left" vertical="center" wrapText="1"/>
    </xf>
    <xf numFmtId="0" fontId="21" fillId="0" borderId="0" xfId="2" applyFont="1" applyFill="1" applyBorder="1" applyAlignment="1">
      <alignment horizontal="left" vertical="center" wrapText="1" indent="1"/>
    </xf>
    <xf numFmtId="167" fontId="8" fillId="0" borderId="0" xfId="0" applyNumberFormat="1" applyFont="1" applyFill="1" applyAlignment="1">
      <alignment horizontal="right" vertical="center"/>
    </xf>
    <xf numFmtId="167" fontId="12" fillId="0" borderId="0" xfId="0" applyNumberFormat="1" applyFont="1" applyAlignment="1">
      <alignment horizontal="right" vertical="center"/>
    </xf>
    <xf numFmtId="0" fontId="24" fillId="0" borderId="0" xfId="2" applyFont="1" applyFill="1" applyBorder="1" applyAlignment="1"/>
    <xf numFmtId="0" fontId="23" fillId="0" borderId="0" xfId="2" applyFont="1" applyAlignment="1"/>
    <xf numFmtId="0" fontId="23" fillId="0" borderId="0" xfId="2" applyFont="1" applyBorder="1" applyAlignment="1"/>
    <xf numFmtId="0" fontId="21" fillId="0" borderId="0" xfId="2" applyFont="1" applyFill="1" applyBorder="1" applyAlignment="1">
      <alignment horizontal="left" shrinkToFit="1"/>
    </xf>
    <xf numFmtId="164" fontId="21" fillId="0" borderId="0" xfId="2" applyNumberFormat="1" applyFont="1" applyFill="1" applyAlignment="1"/>
    <xf numFmtId="164" fontId="21" fillId="0" borderId="0" xfId="2" applyNumberFormat="1" applyFont="1" applyFill="1" applyAlignment="1">
      <alignment horizontal="right"/>
    </xf>
    <xf numFmtId="0" fontId="24" fillId="0" borderId="0" xfId="0" applyFont="1"/>
    <xf numFmtId="0" fontId="25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 indent="1"/>
    </xf>
    <xf numFmtId="0" fontId="23" fillId="0" borderId="0" xfId="2" applyFont="1" applyFill="1" applyAlignment="1">
      <alignment horizontal="center"/>
    </xf>
    <xf numFmtId="0" fontId="23" fillId="0" borderId="0" xfId="2" applyFont="1" applyAlignment="1">
      <alignment horizontal="center"/>
    </xf>
    <xf numFmtId="168" fontId="26" fillId="0" borderId="0" xfId="0" applyNumberFormat="1" applyFont="1" applyFill="1" applyAlignment="1">
      <alignment horizontal="right"/>
    </xf>
    <xf numFmtId="0" fontId="8" fillId="0" borderId="0" xfId="0" applyFont="1" applyBorder="1" applyAlignment="1">
      <alignment horizontal="left" vertical="center" wrapText="1" indent="3"/>
    </xf>
    <xf numFmtId="0" fontId="22" fillId="0" borderId="0" xfId="2" applyFont="1" applyAlignment="1">
      <alignment horizontal="center"/>
    </xf>
    <xf numFmtId="0" fontId="17" fillId="0" borderId="1" xfId="2" applyFont="1" applyFill="1" applyBorder="1"/>
    <xf numFmtId="17" fontId="10" fillId="0" borderId="1" xfId="0" applyNumberFormat="1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left" vertical="center" indent="2" shrinkToFi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wrapText="1" indent="2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indent="2"/>
    </xf>
    <xf numFmtId="2" fontId="8" fillId="0" borderId="0" xfId="0" applyNumberFormat="1" applyFont="1"/>
    <xf numFmtId="168" fontId="8" fillId="0" borderId="0" xfId="0" applyNumberFormat="1" applyFont="1" applyFill="1" applyAlignment="1">
      <alignment vertical="center"/>
    </xf>
    <xf numFmtId="168" fontId="8" fillId="0" borderId="0" xfId="0" applyNumberFormat="1" applyFont="1" applyFill="1" applyAlignment="1">
      <alignment horizontal="right" vertical="center"/>
    </xf>
    <xf numFmtId="168" fontId="10" fillId="0" borderId="0" xfId="0" applyNumberFormat="1" applyFont="1" applyFill="1" applyBorder="1" applyAlignment="1">
      <alignment horizontal="right" vertical="center" wrapText="1"/>
    </xf>
    <xf numFmtId="168" fontId="11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Alignment="1">
      <alignment horizontal="right"/>
    </xf>
    <xf numFmtId="170" fontId="26" fillId="0" borderId="0" xfId="0" applyNumberFormat="1" applyFont="1" applyFill="1" applyAlignment="1">
      <alignment horizontal="right"/>
    </xf>
    <xf numFmtId="173" fontId="26" fillId="0" borderId="0" xfId="0" applyNumberFormat="1" applyFont="1" applyFill="1" applyAlignment="1">
      <alignment horizontal="right"/>
    </xf>
    <xf numFmtId="49" fontId="22" fillId="0" borderId="0" xfId="2" applyNumberFormat="1" applyFont="1" applyAlignment="1">
      <alignment horizontal="center"/>
    </xf>
    <xf numFmtId="170" fontId="17" fillId="0" borderId="0" xfId="2" applyNumberFormat="1" applyFont="1" applyFill="1"/>
    <xf numFmtId="2" fontId="17" fillId="0" borderId="0" xfId="2" applyNumberFormat="1" applyFont="1" applyFill="1"/>
    <xf numFmtId="43" fontId="8" fillId="0" borderId="0" xfId="0" applyNumberFormat="1" applyFont="1" applyFill="1" applyAlignment="1">
      <alignment horizontal="right" vertical="center"/>
    </xf>
    <xf numFmtId="43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/>
    </xf>
    <xf numFmtId="43" fontId="8" fillId="0" borderId="0" xfId="0" applyNumberFormat="1" applyFont="1"/>
    <xf numFmtId="178" fontId="8" fillId="0" borderId="0" xfId="0" applyNumberFormat="1" applyFont="1"/>
    <xf numFmtId="168" fontId="8" fillId="0" borderId="0" xfId="0" applyNumberFormat="1" applyFont="1" applyFill="1" applyBorder="1" applyAlignment="1">
      <alignment horizontal="right" vertical="center" wrapText="1"/>
    </xf>
    <xf numFmtId="0" fontId="17" fillId="0" borderId="0" xfId="2" applyFont="1" applyFill="1" applyBorder="1" applyAlignment="1">
      <alignment vertical="center"/>
    </xf>
    <xf numFmtId="168" fontId="8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/>
    <xf numFmtId="0" fontId="9" fillId="0" borderId="0" xfId="0" applyFont="1" applyFill="1"/>
    <xf numFmtId="174" fontId="17" fillId="0" borderId="0" xfId="2" applyNumberFormat="1" applyFont="1"/>
    <xf numFmtId="165" fontId="8" fillId="0" borderId="0" xfId="0" applyNumberFormat="1" applyFont="1" applyFill="1" applyBorder="1" applyAlignment="1">
      <alignment horizontal="right" vertical="center" wrapText="1"/>
    </xf>
    <xf numFmtId="172" fontId="8" fillId="0" borderId="0" xfId="0" applyNumberFormat="1" applyFont="1" applyFill="1" applyAlignment="1">
      <alignment vertical="center"/>
    </xf>
    <xf numFmtId="170" fontId="8" fillId="0" borderId="0" xfId="0" applyNumberFormat="1" applyFont="1" applyFill="1" applyBorder="1" applyAlignment="1">
      <alignment horizontal="right" vertical="center"/>
    </xf>
    <xf numFmtId="172" fontId="12" fillId="0" borderId="0" xfId="0" applyNumberFormat="1" applyFont="1" applyFill="1" applyAlignment="1">
      <alignment horizontal="right" vertical="center"/>
    </xf>
    <xf numFmtId="165" fontId="17" fillId="0" borderId="0" xfId="2" applyNumberFormat="1" applyFont="1"/>
    <xf numFmtId="170" fontId="18" fillId="0" borderId="0" xfId="2" applyNumberFormat="1" applyFont="1" applyFill="1"/>
    <xf numFmtId="0" fontId="8" fillId="0" borderId="0" xfId="0" applyFont="1" applyFill="1" applyBorder="1" applyAlignment="1">
      <alignment horizontal="left" vertical="center" wrapText="1" indent="1"/>
    </xf>
    <xf numFmtId="0" fontId="8" fillId="0" borderId="0" xfId="0" applyFont="1" applyBorder="1" applyAlignment="1">
      <alignment vertical="center" wrapText="1"/>
    </xf>
    <xf numFmtId="2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167" fontId="8" fillId="0" borderId="0" xfId="0" applyNumberFormat="1" applyFont="1"/>
    <xf numFmtId="164" fontId="8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167" fontId="8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Alignment="1">
      <alignment horizontal="right" vertical="center"/>
    </xf>
    <xf numFmtId="164" fontId="11" fillId="0" borderId="0" xfId="0" applyNumberFormat="1" applyFont="1" applyFill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/>
    <xf numFmtId="0" fontId="22" fillId="0" borderId="0" xfId="2" applyFont="1" applyAlignment="1"/>
    <xf numFmtId="49" fontId="22" fillId="0" borderId="0" xfId="2" applyNumberFormat="1" applyFont="1" applyAlignment="1"/>
    <xf numFmtId="0" fontId="8" fillId="0" borderId="0" xfId="0" applyFont="1" applyFill="1" applyAlignment="1">
      <alignment horizontal="left" indent="2"/>
    </xf>
    <xf numFmtId="0" fontId="13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164" fontId="8" fillId="0" borderId="0" xfId="0" applyNumberFormat="1" applyFont="1" applyAlignment="1">
      <alignment horizontal="left"/>
    </xf>
    <xf numFmtId="14" fontId="8" fillId="0" borderId="0" xfId="0" applyNumberFormat="1" applyFont="1" applyFill="1" applyBorder="1" applyAlignment="1">
      <alignment horizontal="left" vertical="center" wrapText="1"/>
    </xf>
    <xf numFmtId="17" fontId="8" fillId="0" borderId="0" xfId="0" applyNumberFormat="1" applyFont="1" applyAlignment="1">
      <alignment horizontal="center"/>
    </xf>
    <xf numFmtId="168" fontId="8" fillId="0" borderId="0" xfId="0" applyNumberFormat="1" applyFont="1" applyFill="1"/>
    <xf numFmtId="0" fontId="11" fillId="0" borderId="0" xfId="0" applyFont="1" applyFill="1" applyBorder="1" applyAlignment="1">
      <alignment horizontal="left" vertical="center" wrapText="1"/>
    </xf>
    <xf numFmtId="165" fontId="0" fillId="0" borderId="0" xfId="0" applyNumberFormat="1"/>
    <xf numFmtId="167" fontId="8" fillId="0" borderId="0" xfId="0" applyNumberFormat="1" applyFont="1" applyAlignment="1">
      <alignment horizontal="right"/>
    </xf>
    <xf numFmtId="165" fontId="6" fillId="0" borderId="0" xfId="46" applyNumberFormat="1"/>
    <xf numFmtId="172" fontId="8" fillId="0" borderId="0" xfId="0" applyNumberFormat="1" applyFont="1" applyFill="1" applyBorder="1" applyAlignment="1">
      <alignment vertical="center"/>
    </xf>
    <xf numFmtId="168" fontId="8" fillId="0" borderId="0" xfId="0" applyNumberFormat="1" applyFont="1" applyFill="1" applyBorder="1" applyAlignment="1">
      <alignment vertical="center"/>
    </xf>
    <xf numFmtId="168" fontId="11" fillId="0" borderId="0" xfId="0" applyNumberFormat="1" applyFont="1" applyFill="1" applyAlignment="1">
      <alignment horizontal="left" vertical="center"/>
    </xf>
    <xf numFmtId="168" fontId="12" fillId="0" borderId="0" xfId="0" applyNumberFormat="1" applyFont="1" applyFill="1" applyAlignment="1">
      <alignment horizontal="left" vertical="center"/>
    </xf>
    <xf numFmtId="168" fontId="12" fillId="0" borderId="0" xfId="0" applyNumberFormat="1" applyFont="1" applyAlignment="1">
      <alignment horizontal="left" vertical="center"/>
    </xf>
    <xf numFmtId="0" fontId="8" fillId="0" borderId="0" xfId="0" applyFont="1" applyFill="1" applyAlignment="1">
      <alignment horizontal="left"/>
    </xf>
    <xf numFmtId="167" fontId="12" fillId="0" borderId="0" xfId="0" applyNumberFormat="1" applyFont="1" applyFill="1" applyAlignment="1">
      <alignment horizontal="left" vertical="center"/>
    </xf>
    <xf numFmtId="167" fontId="12" fillId="0" borderId="0" xfId="0" applyNumberFormat="1" applyFont="1" applyAlignment="1">
      <alignment horizontal="left" vertical="center"/>
    </xf>
    <xf numFmtId="164" fontId="8" fillId="33" borderId="0" xfId="0" applyNumberFormat="1" applyFont="1" applyFill="1" applyAlignment="1">
      <alignment horizontal="right" vertical="center"/>
    </xf>
    <xf numFmtId="0" fontId="25" fillId="0" borderId="0" xfId="48" applyFont="1"/>
    <xf numFmtId="0" fontId="9" fillId="0" borderId="0" xfId="48" applyFont="1"/>
    <xf numFmtId="0" fontId="7" fillId="0" borderId="0" xfId="48"/>
    <xf numFmtId="0" fontId="12" fillId="0" borderId="0" xfId="48" applyFont="1" applyAlignment="1">
      <alignment horizontal="left"/>
    </xf>
    <xf numFmtId="0" fontId="8" fillId="0" borderId="0" xfId="48" applyFont="1" applyFill="1" applyBorder="1" applyAlignment="1">
      <alignment horizontal="left"/>
    </xf>
    <xf numFmtId="0" fontId="8" fillId="0" borderId="0" xfId="48" applyFont="1" applyAlignment="1">
      <alignment horizontal="left"/>
    </xf>
    <xf numFmtId="0" fontId="10" fillId="0" borderId="0" xfId="48" applyFont="1" applyBorder="1" applyAlignment="1">
      <alignment horizontal="left" vertical="center" wrapText="1"/>
    </xf>
    <xf numFmtId="164" fontId="10" fillId="0" borderId="0" xfId="48" applyNumberFormat="1" applyFont="1" applyFill="1" applyAlignment="1">
      <alignment horizontal="right" vertical="center"/>
    </xf>
    <xf numFmtId="0" fontId="8" fillId="0" borderId="0" xfId="48" applyFont="1" applyAlignment="1">
      <alignment horizontal="left" indent="2"/>
    </xf>
    <xf numFmtId="164" fontId="8" fillId="0" borderId="0" xfId="48" applyNumberFormat="1" applyFont="1" applyFill="1" applyAlignment="1">
      <alignment horizontal="right" vertical="center"/>
    </xf>
    <xf numFmtId="0" fontId="8" fillId="0" borderId="0" xfId="48" applyFont="1" applyFill="1" applyAlignment="1">
      <alignment horizontal="left" indent="2"/>
    </xf>
    <xf numFmtId="0" fontId="10" fillId="0" borderId="0" xfId="48" applyFont="1" applyFill="1" applyBorder="1" applyAlignment="1">
      <alignment horizontal="left" vertical="center" wrapText="1"/>
    </xf>
    <xf numFmtId="168" fontId="10" fillId="0" borderId="0" xfId="0" applyNumberFormat="1" applyFont="1" applyFill="1" applyAlignment="1">
      <alignment horizontal="right" vertical="center"/>
    </xf>
    <xf numFmtId="4" fontId="46" fillId="0" borderId="0" xfId="1" applyNumberFormat="1" applyFont="1" applyBorder="1"/>
    <xf numFmtId="49" fontId="10" fillId="0" borderId="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right" vertical="center"/>
    </xf>
    <xf numFmtId="4" fontId="8" fillId="0" borderId="0" xfId="0" applyNumberFormat="1" applyFont="1" applyFill="1" applyAlignment="1">
      <alignment horizontal="right" vertical="center"/>
    </xf>
    <xf numFmtId="4" fontId="10" fillId="0" borderId="0" xfId="48" applyNumberFormat="1" applyFont="1" applyFill="1" applyAlignment="1">
      <alignment horizontal="right" vertical="center"/>
    </xf>
    <xf numFmtId="4" fontId="8" fillId="0" borderId="0" xfId="48" applyNumberFormat="1" applyFont="1" applyFill="1" applyAlignment="1">
      <alignment horizontal="right" vertical="center"/>
    </xf>
    <xf numFmtId="174" fontId="17" fillId="0" borderId="0" xfId="2" applyNumberFormat="1" applyFont="1" applyFill="1"/>
    <xf numFmtId="173" fontId="18" fillId="0" borderId="0" xfId="2" applyNumberFormat="1" applyFont="1" applyFill="1"/>
    <xf numFmtId="0" fontId="22" fillId="0" borderId="0" xfId="2" applyFont="1" applyAlignment="1">
      <alignment horizontal="center"/>
    </xf>
    <xf numFmtId="167" fontId="8" fillId="33" borderId="0" xfId="0" applyNumberFormat="1" applyFont="1" applyFill="1" applyAlignment="1">
      <alignment horizontal="right" vertical="center"/>
    </xf>
    <xf numFmtId="174" fontId="13" fillId="0" borderId="0" xfId="0" applyNumberFormat="1" applyFont="1" applyFill="1" applyBorder="1" applyAlignment="1">
      <alignment horizontal="left" vertical="center" wrapText="1"/>
    </xf>
    <xf numFmtId="164" fontId="13" fillId="0" borderId="0" xfId="2" applyNumberFormat="1" applyFont="1" applyFill="1" applyBorder="1" applyAlignment="1">
      <alignment vertical="center"/>
    </xf>
    <xf numFmtId="168" fontId="12" fillId="0" borderId="0" xfId="0" applyNumberFormat="1" applyFont="1" applyFill="1" applyAlignment="1">
      <alignment horizontal="right" vertical="center"/>
    </xf>
    <xf numFmtId="0" fontId="47" fillId="0" borderId="1" xfId="0" applyFont="1" applyFill="1" applyBorder="1" applyAlignment="1">
      <alignment horizontal="center" vertical="center" wrapText="1"/>
    </xf>
    <xf numFmtId="164" fontId="47" fillId="0" borderId="0" xfId="0" applyNumberFormat="1" applyFont="1" applyFill="1" applyBorder="1" applyAlignment="1">
      <alignment horizontal="right" vertical="center" wrapText="1"/>
    </xf>
    <xf numFmtId="164" fontId="48" fillId="0" borderId="0" xfId="0" applyNumberFormat="1" applyFont="1" applyFill="1" applyBorder="1" applyAlignment="1">
      <alignment horizontal="right" vertical="center" wrapText="1"/>
    </xf>
    <xf numFmtId="168" fontId="48" fillId="0" borderId="0" xfId="0" applyNumberFormat="1" applyFont="1" applyFill="1" applyAlignment="1">
      <alignment horizontal="right" vertical="center"/>
    </xf>
    <xf numFmtId="168" fontId="21" fillId="0" borderId="0" xfId="0" applyNumberFormat="1" applyFont="1" applyFill="1" applyAlignment="1">
      <alignment horizontal="right" vertical="center"/>
    </xf>
    <xf numFmtId="0" fontId="47" fillId="0" borderId="1" xfId="0" applyFont="1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 horizontal="right" vertical="center" wrapText="1"/>
    </xf>
    <xf numFmtId="10" fontId="21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183" fontId="21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1" fontId="13" fillId="0" borderId="0" xfId="0" applyNumberFormat="1" applyFont="1" applyBorder="1" applyAlignment="1">
      <alignment vertical="center"/>
    </xf>
    <xf numFmtId="166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" fontId="13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164" fontId="13" fillId="0" borderId="0" xfId="0" applyNumberFormat="1" applyFont="1" applyBorder="1" applyAlignment="1">
      <alignment vertical="center"/>
    </xf>
    <xf numFmtId="164" fontId="47" fillId="0" borderId="0" xfId="0" applyNumberFormat="1" applyFont="1" applyAlignment="1">
      <alignment vertical="center"/>
    </xf>
    <xf numFmtId="175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5" fontId="13" fillId="0" borderId="0" xfId="0" applyNumberFormat="1" applyFont="1" applyFill="1" applyAlignment="1">
      <alignment vertical="center"/>
    </xf>
    <xf numFmtId="164" fontId="13" fillId="0" borderId="0" xfId="0" applyNumberFormat="1" applyFont="1" applyFill="1" applyAlignment="1">
      <alignment vertical="center"/>
    </xf>
    <xf numFmtId="10" fontId="48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/>
    </xf>
    <xf numFmtId="0" fontId="8" fillId="0" borderId="0" xfId="0" applyFont="1" applyFill="1" applyAlignment="1">
      <alignment horizontal="right" indent="4"/>
    </xf>
    <xf numFmtId="164" fontId="8" fillId="0" borderId="0" xfId="0" applyNumberFormat="1" applyFont="1" applyFill="1"/>
    <xf numFmtId="2" fontId="8" fillId="0" borderId="0" xfId="0" applyNumberFormat="1" applyFont="1" applyFill="1"/>
    <xf numFmtId="43" fontId="8" fillId="0" borderId="0" xfId="0" applyNumberFormat="1" applyFont="1" applyFill="1"/>
    <xf numFmtId="4" fontId="8" fillId="0" borderId="0" xfId="0" applyNumberFormat="1" applyFont="1" applyFill="1"/>
    <xf numFmtId="168" fontId="11" fillId="0" borderId="0" xfId="0" applyNumberFormat="1" applyFont="1" applyFill="1" applyBorder="1" applyAlignment="1">
      <alignment horizontal="right" vertical="center" wrapText="1"/>
    </xf>
    <xf numFmtId="168" fontId="12" fillId="0" borderId="0" xfId="0" applyNumberFormat="1" applyFont="1" applyFill="1" applyBorder="1" applyAlignment="1">
      <alignment horizontal="right" vertical="center" wrapText="1"/>
    </xf>
    <xf numFmtId="167" fontId="12" fillId="33" borderId="0" xfId="0" applyNumberFormat="1" applyFont="1" applyFill="1" applyAlignment="1">
      <alignment horizontal="right" vertical="center"/>
    </xf>
    <xf numFmtId="167" fontId="12" fillId="0" borderId="0" xfId="0" applyNumberFormat="1" applyFont="1" applyFill="1" applyAlignment="1">
      <alignment horizontal="right" vertical="center"/>
    </xf>
    <xf numFmtId="164" fontId="12" fillId="0" borderId="0" xfId="0" applyNumberFormat="1" applyFont="1" applyFill="1" applyAlignment="1">
      <alignment horizontal="right" vertical="center"/>
    </xf>
    <xf numFmtId="164" fontId="12" fillId="33" borderId="0" xfId="0" applyNumberFormat="1" applyFont="1" applyFill="1" applyAlignment="1">
      <alignment horizontal="right" vertical="center"/>
    </xf>
    <xf numFmtId="164" fontId="11" fillId="0" borderId="0" xfId="48" applyNumberFormat="1" applyFont="1" applyFill="1" applyAlignment="1">
      <alignment horizontal="right" vertical="center"/>
    </xf>
    <xf numFmtId="164" fontId="12" fillId="0" borderId="0" xfId="48" applyNumberFormat="1" applyFont="1" applyFill="1" applyAlignment="1">
      <alignment horizontal="right" vertical="center"/>
    </xf>
    <xf numFmtId="4" fontId="11" fillId="0" borderId="0" xfId="48" applyNumberFormat="1" applyFont="1" applyFill="1" applyAlignment="1">
      <alignment horizontal="right" vertical="center"/>
    </xf>
    <xf numFmtId="4" fontId="12" fillId="0" borderId="0" xfId="48" applyNumberFormat="1" applyFont="1" applyFill="1" applyAlignment="1">
      <alignment horizontal="right" vertical="center"/>
    </xf>
    <xf numFmtId="164" fontId="49" fillId="0" borderId="0" xfId="0" applyNumberFormat="1" applyFont="1" applyFill="1" applyAlignment="1">
      <alignment horizontal="right" vertical="center"/>
    </xf>
    <xf numFmtId="164" fontId="50" fillId="0" borderId="0" xfId="0" applyNumberFormat="1" applyFont="1" applyFill="1" applyAlignment="1">
      <alignment horizontal="right" vertical="center"/>
    </xf>
    <xf numFmtId="4" fontId="49" fillId="0" borderId="0" xfId="0" applyNumberFormat="1" applyFont="1" applyFill="1" applyAlignment="1">
      <alignment horizontal="right" vertical="center"/>
    </xf>
    <xf numFmtId="4" fontId="50" fillId="0" borderId="0" xfId="0" applyNumberFormat="1" applyFont="1" applyFill="1" applyAlignment="1">
      <alignment horizontal="right" vertical="center"/>
    </xf>
    <xf numFmtId="164" fontId="8" fillId="33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164" fontId="8" fillId="0" borderId="0" xfId="0" applyNumberFormat="1" applyFont="1" applyFill="1" applyAlignment="1">
      <alignment horizontal="left"/>
    </xf>
    <xf numFmtId="167" fontId="8" fillId="0" borderId="0" xfId="0" applyNumberFormat="1" applyFont="1" applyFill="1"/>
    <xf numFmtId="0" fontId="10" fillId="0" borderId="0" xfId="0" applyFont="1" applyFill="1"/>
    <xf numFmtId="168" fontId="47" fillId="0" borderId="0" xfId="0" applyNumberFormat="1" applyFont="1" applyFill="1" applyAlignment="1">
      <alignment horizontal="right" vertical="center"/>
    </xf>
    <xf numFmtId="168" fontId="13" fillId="0" borderId="0" xfId="0" applyNumberFormat="1" applyFont="1" applyFill="1" applyAlignment="1">
      <alignment horizontal="right" vertical="center"/>
    </xf>
    <xf numFmtId="168" fontId="10" fillId="0" borderId="0" xfId="0" applyNumberFormat="1" applyFont="1" applyFill="1" applyBorder="1" applyAlignment="1">
      <alignment horizontal="right" vertical="center"/>
    </xf>
    <xf numFmtId="168" fontId="48" fillId="0" borderId="0" xfId="0" applyNumberFormat="1" applyFont="1" applyFill="1" applyBorder="1" applyAlignment="1">
      <alignment horizontal="right" vertical="center"/>
    </xf>
    <xf numFmtId="168" fontId="21" fillId="0" borderId="0" xfId="0" applyNumberFormat="1" applyFont="1" applyFill="1" applyBorder="1" applyAlignment="1">
      <alignment horizontal="right" vertical="center"/>
    </xf>
    <xf numFmtId="173" fontId="10" fillId="0" borderId="0" xfId="0" applyNumberFormat="1" applyFont="1" applyFill="1" applyAlignment="1">
      <alignment horizontal="right" vertical="center"/>
    </xf>
    <xf numFmtId="173" fontId="8" fillId="0" borderId="0" xfId="0" applyNumberFormat="1" applyFont="1" applyFill="1" applyAlignment="1">
      <alignment horizontal="right"/>
    </xf>
    <xf numFmtId="173" fontId="8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Fill="1" applyAlignment="1">
      <alignment horizontal="right" vertical="center"/>
    </xf>
    <xf numFmtId="164" fontId="11" fillId="0" borderId="0" xfId="0" applyNumberFormat="1" applyFont="1" applyFill="1" applyBorder="1" applyAlignment="1">
      <alignment horizontal="right" vertical="center" wrapText="1"/>
    </xf>
    <xf numFmtId="0" fontId="22" fillId="0" borderId="0" xfId="2" applyFont="1" applyAlignment="1">
      <alignment horizontal="center"/>
    </xf>
    <xf numFmtId="49" fontId="22" fillId="0" borderId="0" xfId="2" applyNumberFormat="1" applyFont="1" applyAlignment="1">
      <alignment horizontal="center"/>
    </xf>
    <xf numFmtId="0" fontId="8" fillId="0" borderId="0" xfId="0" applyFont="1" applyAlignment="1">
      <alignment horizontal="right" indent="4"/>
    </xf>
    <xf numFmtId="0" fontId="25" fillId="0" borderId="0" xfId="48" applyFont="1" applyFill="1"/>
    <xf numFmtId="0" fontId="12" fillId="0" borderId="0" xfId="48" applyFont="1" applyFill="1" applyAlignment="1">
      <alignment horizontal="left"/>
    </xf>
    <xf numFmtId="0" fontId="10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2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 indent="1"/>
    </xf>
  </cellXfs>
  <cellStyles count="68">
    <cellStyle name="20% - Акцент1" xfId="23" builtinId="30" customBuiltin="1"/>
    <cellStyle name="20% - Акцент2" xfId="27" builtinId="34" customBuiltin="1"/>
    <cellStyle name="20% - Акцент3" xfId="31" builtinId="38" customBuiltin="1"/>
    <cellStyle name="20% - Акцент4" xfId="35" builtinId="42" customBuiltin="1"/>
    <cellStyle name="20% - Акцент5" xfId="39" builtinId="46" customBuiltin="1"/>
    <cellStyle name="20% - Акцент6" xfId="43" builtinId="50" customBuiltin="1"/>
    <cellStyle name="40% - Акцент1" xfId="24" builtinId="31" customBuiltin="1"/>
    <cellStyle name="40% - Акцент2" xfId="28" builtinId="35" customBuiltin="1"/>
    <cellStyle name="40% - Акцент3" xfId="32" builtinId="39" customBuiltin="1"/>
    <cellStyle name="40% - Акцент4" xfId="36" builtinId="43" customBuiltin="1"/>
    <cellStyle name="40% - Акцент5" xfId="40" builtinId="47" customBuiltin="1"/>
    <cellStyle name="40% - Акцент6" xfId="44" builtinId="51" customBuiltin="1"/>
    <cellStyle name="60% - Акцент1" xfId="25" builtinId="32" customBuiltin="1"/>
    <cellStyle name="60% - Акцент2" xfId="29" builtinId="36" customBuiltin="1"/>
    <cellStyle name="60% - Акцент3" xfId="33" builtinId="40" customBuiltin="1"/>
    <cellStyle name="60% - Акцент4" xfId="37" builtinId="44" customBuiltin="1"/>
    <cellStyle name="60% - Акцент5" xfId="41" builtinId="48" customBuiltin="1"/>
    <cellStyle name="60% - Акцент6" xfId="45" builtinId="52" customBuiltin="1"/>
    <cellStyle name="Акцент1" xfId="22" builtinId="29" customBuiltin="1"/>
    <cellStyle name="Акцент2" xfId="26" builtinId="33" customBuiltin="1"/>
    <cellStyle name="Акцент3" xfId="30" builtinId="37" customBuiltin="1"/>
    <cellStyle name="Акцент4" xfId="34" builtinId="41" customBuiltin="1"/>
    <cellStyle name="Акцент5" xfId="38" builtinId="45" customBuiltin="1"/>
    <cellStyle name="Акцент6" xfId="42" builtinId="49" customBuiltin="1"/>
    <cellStyle name="Ввод " xfId="14" builtinId="20" customBuiltin="1"/>
    <cellStyle name="Вывод" xfId="15" builtinId="21" customBuiltin="1"/>
    <cellStyle name="Вычисление" xfId="16" builtinId="22" customBuiltin="1"/>
    <cellStyle name="Заголовок 1" xfId="7" builtinId="16" customBuiltin="1"/>
    <cellStyle name="Заголовок 2" xfId="8" builtinId="17" customBuiltin="1"/>
    <cellStyle name="Заголовок 3" xfId="9" builtinId="18" customBuiltin="1"/>
    <cellStyle name="Заголовок 4" xfId="10" builtinId="19" customBuiltin="1"/>
    <cellStyle name="Итог" xfId="21" builtinId="25" customBuiltin="1"/>
    <cellStyle name="Контрольная ячейка" xfId="18" builtinId="23" customBuiltin="1"/>
    <cellStyle name="Название" xfId="6" builtinId="15" customBuiltin="1"/>
    <cellStyle name="Нейтральный" xfId="13" builtinId="28" customBuiltin="1"/>
    <cellStyle name="Обычный" xfId="0" builtinId="0"/>
    <cellStyle name="Обычный 10" xfId="66"/>
    <cellStyle name="Обычный 11" xfId="67"/>
    <cellStyle name="Обычный 2" xfId="1"/>
    <cellStyle name="Обычный 2 2" xfId="51"/>
    <cellStyle name="Обычный 3" xfId="46"/>
    <cellStyle name="Обычный 3 2" xfId="52"/>
    <cellStyle name="Обычный 4" xfId="48"/>
    <cellStyle name="Обычный 4 2" xfId="53"/>
    <cellStyle name="Обычный 5" xfId="54"/>
    <cellStyle name="Обычный 6" xfId="50"/>
    <cellStyle name="Обычный 7" xfId="49"/>
    <cellStyle name="Обычный 8" xfId="62"/>
    <cellStyle name="Обычный 9" xfId="63"/>
    <cellStyle name="Обычный_Пресс-конференция (октябрь 2008)" xfId="2"/>
    <cellStyle name="Плохой" xfId="12" builtinId="27" customBuiltin="1"/>
    <cellStyle name="Пояснение" xfId="20" builtinId="53" customBuiltin="1"/>
    <cellStyle name="Примечание 2" xfId="47"/>
    <cellStyle name="Процентный" xfId="3" builtinId="5"/>
    <cellStyle name="Процентный 2" xfId="56"/>
    <cellStyle name="Процентный 3" xfId="55"/>
    <cellStyle name="Связанная ячейка" xfId="17" builtinId="24" customBuiltin="1"/>
    <cellStyle name="Стиль 1" xfId="4"/>
    <cellStyle name="ТЕКСТ" xfId="5"/>
    <cellStyle name="Текст предупреждения" xfId="19" builtinId="11" customBuiltin="1"/>
    <cellStyle name="Тысячи [0]_4-8Окт" xfId="57"/>
    <cellStyle name="Тысячи_4-8Окт" xfId="58"/>
    <cellStyle name="Финансовый [0] 2" xfId="60"/>
    <cellStyle name="Финансовый 2" xfId="61"/>
    <cellStyle name="Финансовый 3" xfId="59"/>
    <cellStyle name="Финансовый 3 2" xfId="64"/>
    <cellStyle name="Финансовый 4" xfId="65"/>
    <cellStyle name="Хороший" xfId="1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7485029941298"/>
          <c:y val="0.35714285714286864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#ССЫЛКА!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/>
        <c:axId val="132294144"/>
        <c:axId val="132295680"/>
      </c:barChart>
      <c:lineChart>
        <c:grouping val="standard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#ССЫЛКА!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#ССЫЛКА!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/>
        <c:marker val="1"/>
        <c:axId val="132294144"/>
        <c:axId val="132295680"/>
      </c:lineChart>
      <c:catAx>
        <c:axId val="132294144"/>
        <c:scaling>
          <c:orientation val="minMax"/>
        </c:scaling>
        <c:axPos val="b"/>
        <c:numFmt formatCode="dd/mm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32295680"/>
        <c:crosses val="autoZero"/>
        <c:auto val="1"/>
        <c:lblAlgn val="ctr"/>
        <c:lblOffset val="100"/>
        <c:tickLblSkip val="1"/>
        <c:tickMarkSkip val="1"/>
      </c:catAx>
      <c:valAx>
        <c:axId val="132295680"/>
        <c:scaling>
          <c:orientation val="minMax"/>
          <c:max val="38.200000000000003"/>
          <c:min val="37.30000000000000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сом / доллар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32294144"/>
        <c:crosses val="autoZero"/>
        <c:crossBetween val="between"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43" r="0.7500000000000144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7485029941298"/>
          <c:y val="0.35714285714286864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/>
        <c:axId val="76531968"/>
        <c:axId val="76541952"/>
      </c:barChart>
      <c:lineChart>
        <c:grouping val="standard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/>
        <c:marker val="1"/>
        <c:axId val="76531968"/>
        <c:axId val="76541952"/>
      </c:lineChart>
      <c:catAx>
        <c:axId val="76531968"/>
        <c:scaling>
          <c:orientation val="minMax"/>
        </c:scaling>
        <c:axPos val="b"/>
        <c:numFmt formatCode="dd/mm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6541952"/>
        <c:crosses val="autoZero"/>
        <c:auto val="1"/>
        <c:lblAlgn val="ctr"/>
        <c:lblOffset val="100"/>
        <c:tickLblSkip val="1"/>
        <c:tickMarkSkip val="1"/>
      </c:catAx>
      <c:valAx>
        <c:axId val="76541952"/>
        <c:scaling>
          <c:orientation val="minMax"/>
          <c:max val="38.200000000000003"/>
          <c:min val="37.30000000000000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сом / доллар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6531968"/>
        <c:crosses val="autoZero"/>
        <c:crossBetween val="between"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43" r="0.75000000000001443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t>График 9. Динамика депозитов и кредитов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/>
        <c:marker val="1"/>
        <c:axId val="93329280"/>
        <c:axId val="93330816"/>
      </c:lineChart>
      <c:catAx>
        <c:axId val="93329280"/>
        <c:scaling>
          <c:orientation val="minMax"/>
        </c:scaling>
        <c:axPos val="b"/>
        <c:numFmt formatCode="d\ mmm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3330816"/>
        <c:crosses val="autoZero"/>
        <c:lblAlgn val="ctr"/>
        <c:lblOffset val="100"/>
        <c:tickLblSkip val="1"/>
        <c:tickMarkSkip val="1"/>
      </c:catAx>
      <c:valAx>
        <c:axId val="93330816"/>
        <c:scaling>
          <c:orientation val="minMax"/>
          <c:max val="20000"/>
          <c:min val="100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t>млн.сомов</a:t>
                </a:r>
              </a:p>
            </c:rich>
          </c:tx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3329280"/>
        <c:crosses val="autoZero"/>
        <c:crossBetween val="between"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43" r="0.7500000000000144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3507.9268649999999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4422.0366009999998</c:v>
                </c:pt>
                <c:pt idx="4">
                  <c:v>6106.6408709999996</c:v>
                </c:pt>
                <c:pt idx="5">
                  <c:v>6992.5074610000001</c:v>
                </c:pt>
                <c:pt idx="6">
                  <c:v>6979.8377650000002</c:v>
                </c:pt>
                <c:pt idx="7">
                  <c:v>8578.7921289999995</c:v>
                </c:pt>
                <c:pt idx="8">
                  <c:v>7104.2208609999998</c:v>
                </c:pt>
                <c:pt idx="9">
                  <c:v>7655.0964590000003</c:v>
                </c:pt>
                <c:pt idx="10">
                  <c:v>7768.5603789999996</c:v>
                </c:pt>
                <c:pt idx="11">
                  <c:v>7976.7863610000004</c:v>
                </c:pt>
                <c:pt idx="12">
                  <c:v>4940.9417919999996</c:v>
                </c:pt>
                <c:pt idx="13">
                  <c:v>4326.2504200000003</c:v>
                </c:pt>
                <c:pt idx="14">
                  <c:v>4479.4948780000004</c:v>
                </c:pt>
                <c:pt idx="15">
                  <c:v>6239.724741</c:v>
                </c:pt>
                <c:pt idx="16">
                  <c:v>4772.0569379999997</c:v>
                </c:pt>
                <c:pt idx="17">
                  <c:v>4214.8681399999996</c:v>
                </c:pt>
                <c:pt idx="18">
                  <c:v>4635.3500949999998</c:v>
                </c:pt>
                <c:pt idx="19">
                  <c:v>3218.2513530000001</c:v>
                </c:pt>
                <c:pt idx="20">
                  <c:v>2199.1519859999999</c:v>
                </c:pt>
                <c:pt idx="21">
                  <c:v>5616.590647</c:v>
                </c:pt>
                <c:pt idx="22">
                  <c:v>1123.3181294000001</c:v>
                </c:pt>
                <c:pt idx="23">
                  <c:v>601.07773599999996</c:v>
                </c:pt>
              </c:numCache>
            </c:numRef>
          </c:val>
        </c:ser>
        <c:dLbls/>
        <c:axId val="93385088"/>
        <c:axId val="93386624"/>
      </c:barChart>
      <c:lineChart>
        <c:grouping val="standard"/>
        <c:ser>
          <c:idx val="3"/>
          <c:order val="1"/>
          <c:tx>
            <c:strRef>
              <c:f>'[1]Вал-рынок(тенге) '!$AD$22</c:f>
              <c:strCache>
                <c:ptCount val="1"/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22.659934000000248</c:v>
                </c:pt>
                <c:pt idx="3">
                  <c:v>74.265428000000156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22.659934000000248</c:v>
                </c:pt>
                <c:pt idx="8">
                  <c:v>74.265428000000156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-70.180605999999898</c:v>
                </c:pt>
                <c:pt idx="13">
                  <c:v>-67.404362999999648</c:v>
                </c:pt>
                <c:pt idx="14">
                  <c:v>35.470914999999877</c:v>
                </c:pt>
                <c:pt idx="15">
                  <c:v>-62.356463999999505</c:v>
                </c:pt>
                <c:pt idx="16">
                  <c:v>85.061545999999908</c:v>
                </c:pt>
                <c:pt idx="17">
                  <c:v>395.90999600000032</c:v>
                </c:pt>
                <c:pt idx="18">
                  <c:v>-374.932503</c:v>
                </c:pt>
                <c:pt idx="19">
                  <c:v>6.0167820000006031</c:v>
                </c:pt>
                <c:pt idx="20">
                  <c:v>-78.428036999999676</c:v>
                </c:pt>
                <c:pt idx="21">
                  <c:v>-58.150630000000092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-42.196074000000408</c:v>
                </c:pt>
                <c:pt idx="25">
                  <c:v>15.092622000000119</c:v>
                </c:pt>
              </c:numCache>
            </c:numRef>
          </c:val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56.186084999999999</c:v>
                </c:pt>
                <c:pt idx="1">
                  <c:v>78.846018999999998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271.35203300000001</c:v>
                </c:pt>
                <c:pt idx="5">
                  <c:v>247.69829300000001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83.227771000000004</c:v>
                </c:pt>
                <c:pt idx="10">
                  <c:v>168.28931700000001</c:v>
                </c:pt>
                <c:pt idx="11">
                  <c:v>564.19931299999996</c:v>
                </c:pt>
                <c:pt idx="12">
                  <c:v>189.26680899999999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58.704925000000003</c:v>
                </c:pt>
                <c:pt idx="16">
                  <c:v>89.231069000000005</c:v>
                </c:pt>
                <c:pt idx="17">
                  <c:v>114.14993</c:v>
                </c:pt>
                <c:pt idx="18">
                  <c:v>71.953852999999995</c:v>
                </c:pt>
                <c:pt idx="19">
                  <c:v>87.046474000000003</c:v>
                </c:pt>
                <c:pt idx="20">
                  <c:v>68.095172000000005</c:v>
                </c:pt>
                <c:pt idx="21">
                  <c:v>87.662287000000006</c:v>
                </c:pt>
                <c:pt idx="22">
                  <c:v>104.23888120000001</c:v>
                </c:pt>
                <c:pt idx="23">
                  <c:v>87.660522000000469</c:v>
                </c:pt>
              </c:numCache>
            </c:numRef>
          </c:val>
        </c:ser>
        <c:dLbls/>
        <c:marker val="1"/>
        <c:axId val="93208576"/>
        <c:axId val="93210112"/>
      </c:lineChart>
      <c:catAx>
        <c:axId val="93385088"/>
        <c:scaling>
          <c:orientation val="minMax"/>
        </c:scaling>
        <c:axPos val="b"/>
        <c:numFmt formatCode="dd/mm/yy;@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3386624"/>
        <c:crosses val="autoZero"/>
        <c:lblAlgn val="ctr"/>
        <c:lblOffset val="100"/>
        <c:tickLblSkip val="5"/>
        <c:tickMarkSkip val="1"/>
      </c:catAx>
      <c:valAx>
        <c:axId val="93386624"/>
        <c:scaling>
          <c:orientation val="minMax"/>
          <c:max val="10000"/>
          <c:min val="-20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млн.тенге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3385088"/>
        <c:crosses val="autoZero"/>
        <c:crossBetween val="between"/>
        <c:majorUnit val="2000"/>
        <c:minorUnit val="100"/>
      </c:valAx>
      <c:catAx>
        <c:axId val="93208576"/>
        <c:scaling>
          <c:orientation val="minMax"/>
        </c:scaling>
        <c:delete val="1"/>
        <c:axPos val="b"/>
        <c:numFmt formatCode="General" sourceLinked="1"/>
        <c:tickLblPos val="none"/>
        <c:crossAx val="93210112"/>
        <c:crossesAt val="39"/>
        <c:lblAlgn val="ctr"/>
        <c:lblOffset val="100"/>
      </c:catAx>
      <c:valAx>
        <c:axId val="93210112"/>
        <c:scaling>
          <c:orientation val="minMax"/>
          <c:max val="1000"/>
          <c:min val="-200"/>
        </c:scaling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млн. тенге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3208576"/>
        <c:crosses val="max"/>
        <c:crossBetween val="between"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43" r="0.7500000000000144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/>
        <c:axId val="93467776"/>
        <c:axId val="93469312"/>
      </c:barChart>
      <c:lineChart>
        <c:grouping val="standard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/>
        <c:marker val="1"/>
        <c:axId val="93467776"/>
        <c:axId val="93469312"/>
      </c:lineChart>
      <c:lineChart>
        <c:grouping val="standard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/>
        <c:marker val="1"/>
        <c:axId val="93475584"/>
        <c:axId val="93477120"/>
      </c:lineChart>
      <c:catAx>
        <c:axId val="93467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93469312"/>
        <c:crosses val="autoZero"/>
        <c:lblAlgn val="ctr"/>
        <c:lblOffset val="100"/>
        <c:tickLblSkip val="1"/>
        <c:tickMarkSkip val="1"/>
      </c:catAx>
      <c:valAx>
        <c:axId val="93469312"/>
        <c:scaling>
          <c:orientation val="minMax"/>
          <c:max val="40"/>
          <c:min val="3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сом/ доллар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93467776"/>
        <c:crosses val="autoZero"/>
        <c:crossBetween val="between"/>
        <c:majorUnit val="1"/>
      </c:valAx>
      <c:catAx>
        <c:axId val="93475584"/>
        <c:scaling>
          <c:orientation val="minMax"/>
        </c:scaling>
        <c:delete val="1"/>
        <c:axPos val="b"/>
        <c:tickLblPos val="none"/>
        <c:crossAx val="93477120"/>
        <c:crosses val="autoZero"/>
        <c:lblAlgn val="ctr"/>
        <c:lblOffset val="100"/>
      </c:catAx>
      <c:valAx>
        <c:axId val="93477120"/>
        <c:scaling>
          <c:orientation val="minMax"/>
          <c:max val="40"/>
          <c:min val="34"/>
        </c:scaling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сом/ доллар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93475584"/>
        <c:crosses val="max"/>
        <c:crossBetween val="between"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1" l="0.75000000000001443" r="0.75000000000001443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7485029941298"/>
          <c:y val="0.35714285714286864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/>
        <c:axId val="93515136"/>
        <c:axId val="93391872"/>
      </c:barChart>
      <c:lineChart>
        <c:grouping val="standard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'Деп-Кред'!#REF!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'Деп-Кред'!#REF!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/>
        <c:marker val="1"/>
        <c:axId val="93515136"/>
        <c:axId val="93391872"/>
      </c:lineChart>
      <c:catAx>
        <c:axId val="93515136"/>
        <c:scaling>
          <c:orientation val="minMax"/>
        </c:scaling>
        <c:axPos val="b"/>
        <c:numFmt formatCode="dd/mm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3391872"/>
        <c:crosses val="autoZero"/>
        <c:auto val="1"/>
        <c:lblAlgn val="ctr"/>
        <c:lblOffset val="100"/>
        <c:tickLblSkip val="1"/>
        <c:tickMarkSkip val="1"/>
      </c:catAx>
      <c:valAx>
        <c:axId val="93391872"/>
        <c:scaling>
          <c:orientation val="minMax"/>
          <c:max val="38.200000000000003"/>
          <c:min val="37.300000000000004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сом / доллар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93515136"/>
        <c:crosses val="autoZero"/>
        <c:crossBetween val="between"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43" r="0.7500000000000144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381000</xdr:colOff>
      <xdr:row>28</xdr:row>
      <xdr:rowOff>0</xdr:rowOff>
    </xdr:from>
    <xdr:to>
      <xdr:col>36</xdr:col>
      <xdr:colOff>38100</xdr:colOff>
      <xdr:row>28</xdr:row>
      <xdr:rowOff>133350</xdr:rowOff>
    </xdr:to>
    <xdr:graphicFrame macro="">
      <xdr:nvGraphicFramePr>
        <xdr:cNvPr id="2000218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aphicFrame macro="">
      <xdr:nvGraphicFramePr>
        <xdr:cNvPr id="2000565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381000</xdr:colOff>
      <xdr:row>0</xdr:row>
      <xdr:rowOff>0</xdr:rowOff>
    </xdr:from>
    <xdr:to>
      <xdr:col>29</xdr:col>
      <xdr:colOff>38100</xdr:colOff>
      <xdr:row>0</xdr:row>
      <xdr:rowOff>133350</xdr:rowOff>
    </xdr:to>
    <xdr:graphicFrame macro="">
      <xdr:nvGraphicFramePr>
        <xdr:cNvPr id="2000565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77;&#1076;&#1077;&#1083;&#1100;&#1085;&#1099;&#1077;/&#1058;&#1072;&#1073;&#1083;&#1080;&#1094;&#1099;%20&#1085;&#1077;&#1076;&#1077;&#1083;&#1100;&#1085;&#1086;&#1075;&#1086;%20&#1086;&#1090;&#1095;&#1077;&#1090;&#1072;/&#1053;&#1077;&#1076;&#1077;&#1083;&#1100;&#1085;&#1099;&#1081;%20&#1086;&#1090;&#1095;&#1077;&#1090;%20&#1054;&#1060;&#1057;%20(new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3507.9268649999999</v>
          </cell>
          <cell r="C7">
            <v>4203.400783</v>
          </cell>
          <cell r="D7">
            <v>3847.021839</v>
          </cell>
          <cell r="E7">
            <v>4422.0366009999998</v>
          </cell>
          <cell r="F7">
            <v>6106.6408709999996</v>
          </cell>
          <cell r="G7">
            <v>6992.5074610000001</v>
          </cell>
          <cell r="H7">
            <v>6979.8377650000002</v>
          </cell>
          <cell r="I7">
            <v>8578.7921289999995</v>
          </cell>
          <cell r="J7">
            <v>7104.2208609999998</v>
          </cell>
          <cell r="K7">
            <v>7655.0964590000003</v>
          </cell>
          <cell r="L7">
            <v>7768.5603789999996</v>
          </cell>
          <cell r="M7">
            <v>7976.7863610000004</v>
          </cell>
          <cell r="N7">
            <v>4940.9417919999996</v>
          </cell>
          <cell r="O7">
            <v>4326.2504200000003</v>
          </cell>
          <cell r="P7">
            <v>4479.4948780000004</v>
          </cell>
          <cell r="Q7">
            <v>6239.724741</v>
          </cell>
          <cell r="R7">
            <v>4772.0569379999997</v>
          </cell>
          <cell r="S7">
            <v>4214.8681399999996</v>
          </cell>
          <cell r="T7">
            <v>4635.3500949999998</v>
          </cell>
          <cell r="U7">
            <v>3218.2513530000001</v>
          </cell>
          <cell r="V7">
            <v>2199.1519859999999</v>
          </cell>
          <cell r="W7">
            <v>5616.590647</v>
          </cell>
          <cell r="X7">
            <v>1123.3181294000001</v>
          </cell>
          <cell r="Y7">
            <v>601.07773599999996</v>
          </cell>
          <cell r="AD7">
            <v>1860.9329740000001</v>
          </cell>
        </row>
        <row r="21">
          <cell r="B21">
            <v>56.186084999999999</v>
          </cell>
          <cell r="C21">
            <v>78.846018999999998</v>
          </cell>
          <cell r="D21">
            <v>153.111448</v>
          </cell>
          <cell r="E21">
            <v>102.312209</v>
          </cell>
          <cell r="F21">
            <v>271.35203300000001</v>
          </cell>
          <cell r="G21">
            <v>247.69829300000001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83.227771000000004</v>
          </cell>
          <cell r="L21">
            <v>168.28931700000001</v>
          </cell>
          <cell r="M21">
            <v>564.19931299999996</v>
          </cell>
          <cell r="N21">
            <v>189.26680899999999</v>
          </cell>
          <cell r="O21">
            <v>195.283592</v>
          </cell>
          <cell r="P21">
            <v>116.855555</v>
          </cell>
          <cell r="Q21">
            <v>58.704925000000003</v>
          </cell>
          <cell r="R21">
            <v>89.231069000000005</v>
          </cell>
          <cell r="S21">
            <v>114.14993</v>
          </cell>
          <cell r="T21">
            <v>71.953852999999995</v>
          </cell>
          <cell r="U21">
            <v>87.046474000000003</v>
          </cell>
          <cell r="V21">
            <v>68.095172000000005</v>
          </cell>
          <cell r="W21">
            <v>87.662287000000006</v>
          </cell>
          <cell r="X21">
            <v>104.23888120000001</v>
          </cell>
          <cell r="Y21">
            <v>87.660522000000469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22.659934000000248</v>
          </cell>
          <cell r="AH22">
            <v>74.265428000000156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22.659934000000248</v>
          </cell>
          <cell r="AM22">
            <v>74.265428000000156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-70.180605999999898</v>
          </cell>
          <cell r="AR22">
            <v>-67.404362999999648</v>
          </cell>
          <cell r="AS22">
            <v>35.470914999999877</v>
          </cell>
          <cell r="AT22">
            <v>-62.356463999999505</v>
          </cell>
          <cell r="AU22">
            <v>85.061545999999908</v>
          </cell>
          <cell r="AV22">
            <v>395.90999600000032</v>
          </cell>
          <cell r="AW22">
            <v>-374.932503</v>
          </cell>
          <cell r="AX22">
            <v>6.0167820000006031</v>
          </cell>
          <cell r="AY22">
            <v>-78.428036999999676</v>
          </cell>
          <cell r="AZ22">
            <v>-58.150630000000092</v>
          </cell>
          <cell r="BA22">
            <v>30.526137999999264</v>
          </cell>
          <cell r="BB22">
            <v>24.918861999999535</v>
          </cell>
          <cell r="BC22">
            <v>-42.196074000000408</v>
          </cell>
          <cell r="BD22">
            <v>15.092622000000119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A48"/>
  <sheetViews>
    <sheetView tabSelected="1" workbookViewId="0">
      <pane xSplit="1" ySplit="2" topLeftCell="B3" activePane="bottomRight" state="frozen"/>
      <selection activeCell="L66" sqref="L66"/>
      <selection pane="topRight" activeCell="L66" sqref="L66"/>
      <selection pane="bottomLeft" activeCell="L66" sqref="L66"/>
      <selection pane="bottomRight" sqref="A1:I1"/>
    </sheetView>
  </sheetViews>
  <sheetFormatPr defaultColWidth="8" defaultRowHeight="15"/>
  <cols>
    <col min="1" max="1" width="33.140625" style="16" customWidth="1"/>
    <col min="2" max="5" width="10.7109375" style="16" customWidth="1"/>
    <col min="6" max="8" width="10.7109375" style="17" customWidth="1"/>
    <col min="9" max="9" width="10.7109375" style="18" customWidth="1"/>
    <col min="10" max="20" width="10.7109375" style="16" customWidth="1"/>
    <col min="21" max="24" width="9.7109375" style="16" customWidth="1"/>
    <col min="25" max="26" width="8.42578125" style="16" bestFit="1" customWidth="1"/>
    <col min="27" max="16384" width="8" style="16"/>
  </cols>
  <sheetData>
    <row r="1" spans="1:27" ht="15.75">
      <c r="A1" s="208" t="s">
        <v>10</v>
      </c>
      <c r="B1" s="208"/>
      <c r="C1" s="208"/>
      <c r="D1" s="208"/>
      <c r="E1" s="208"/>
      <c r="F1" s="208"/>
      <c r="G1" s="208"/>
      <c r="H1" s="208"/>
      <c r="I1" s="208"/>
      <c r="J1" s="96"/>
      <c r="K1" s="96"/>
      <c r="L1" s="96"/>
      <c r="M1" s="96"/>
      <c r="N1" s="96"/>
      <c r="O1" s="96"/>
      <c r="P1" s="96"/>
      <c r="Q1" s="44"/>
      <c r="R1" s="44"/>
      <c r="S1" s="44"/>
      <c r="T1" s="44"/>
      <c r="U1" s="44"/>
      <c r="V1" s="44"/>
      <c r="W1" s="44"/>
      <c r="X1" s="44"/>
    </row>
    <row r="2" spans="1:27" ht="15.75">
      <c r="A2" s="209" t="s">
        <v>11</v>
      </c>
      <c r="B2" s="209"/>
      <c r="C2" s="209"/>
      <c r="D2" s="209"/>
      <c r="E2" s="209"/>
      <c r="F2" s="209"/>
      <c r="G2" s="209"/>
      <c r="H2" s="209"/>
      <c r="I2" s="209"/>
      <c r="J2" s="97"/>
      <c r="K2" s="97"/>
      <c r="L2" s="97"/>
      <c r="M2" s="97"/>
      <c r="N2" s="97"/>
      <c r="O2" s="97"/>
      <c r="P2" s="97"/>
      <c r="Q2" s="64"/>
      <c r="R2" s="64"/>
      <c r="S2" s="64"/>
      <c r="T2" s="64"/>
      <c r="U2" s="64"/>
      <c r="V2" s="64"/>
      <c r="W2" s="64"/>
      <c r="X2" s="64"/>
    </row>
    <row r="3" spans="1:27" ht="15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39"/>
      <c r="P3" s="44"/>
      <c r="Q3" s="44"/>
      <c r="R3" s="44"/>
      <c r="S3" s="44"/>
      <c r="T3" s="44"/>
      <c r="U3" s="44"/>
      <c r="V3" s="44"/>
      <c r="W3" s="44"/>
      <c r="X3" s="44"/>
    </row>
    <row r="4" spans="1:27" ht="15" customHeight="1">
      <c r="A4" s="36" t="s">
        <v>12</v>
      </c>
      <c r="B4" s="15"/>
      <c r="C4" s="15"/>
      <c r="D4" s="15"/>
    </row>
    <row r="5" spans="1:27" ht="15" customHeight="1">
      <c r="A5" s="12" t="s">
        <v>13</v>
      </c>
      <c r="B5" s="19"/>
      <c r="C5" s="19"/>
      <c r="D5" s="19"/>
      <c r="E5" s="20"/>
      <c r="F5" s="21"/>
      <c r="G5" s="21"/>
      <c r="H5" s="21"/>
    </row>
    <row r="6" spans="1:27" s="24" customFormat="1" ht="26.25" customHeight="1">
      <c r="A6" s="45"/>
      <c r="B6" s="132" t="s">
        <v>8</v>
      </c>
      <c r="C6" s="132" t="s">
        <v>9</v>
      </c>
      <c r="D6" s="46" t="s">
        <v>21</v>
      </c>
      <c r="E6" s="46" t="s">
        <v>22</v>
      </c>
      <c r="F6" s="46" t="s">
        <v>23</v>
      </c>
      <c r="G6" s="46" t="s">
        <v>24</v>
      </c>
      <c r="H6" s="46" t="s">
        <v>25</v>
      </c>
      <c r="I6" s="46" t="s">
        <v>26</v>
      </c>
      <c r="J6" s="46" t="s">
        <v>27</v>
      </c>
      <c r="K6" s="46" t="s">
        <v>28</v>
      </c>
      <c r="L6" s="46" t="s">
        <v>29</v>
      </c>
      <c r="M6" s="46" t="s">
        <v>30</v>
      </c>
      <c r="N6" s="46" t="s">
        <v>31</v>
      </c>
      <c r="O6" s="46" t="s">
        <v>32</v>
      </c>
    </row>
    <row r="7" spans="1:27" ht="26.25" customHeight="1">
      <c r="A7" s="26" t="s">
        <v>14</v>
      </c>
      <c r="B7" s="79">
        <v>4</v>
      </c>
      <c r="C7" s="109">
        <v>3.9</v>
      </c>
      <c r="D7" s="79">
        <v>-12.9</v>
      </c>
      <c r="E7" s="79">
        <v>-9.5</v>
      </c>
      <c r="F7" s="79">
        <v>-6.4</v>
      </c>
      <c r="G7" s="79">
        <v>-6</v>
      </c>
      <c r="H7" s="79">
        <v>-4.8</v>
      </c>
      <c r="I7" s="79">
        <v>-3.1</v>
      </c>
      <c r="J7" s="79">
        <v>-2</v>
      </c>
      <c r="K7" s="79">
        <v>0</v>
      </c>
      <c r="L7" s="79">
        <v>1.5</v>
      </c>
      <c r="M7" s="79">
        <v>2.7</v>
      </c>
      <c r="N7" s="79">
        <v>3.2</v>
      </c>
      <c r="O7" s="79">
        <v>3.8</v>
      </c>
    </row>
    <row r="8" spans="1:27" ht="26.25" customHeight="1">
      <c r="A8" s="26" t="s">
        <v>15</v>
      </c>
      <c r="B8" s="57">
        <v>110.47536836915444</v>
      </c>
      <c r="C8" s="110">
        <v>103.35191559523442</v>
      </c>
      <c r="D8" s="57">
        <v>99.953049942659462</v>
      </c>
      <c r="E8" s="57">
        <v>99.722924517645779</v>
      </c>
      <c r="F8" s="57">
        <v>98.775295959355319</v>
      </c>
      <c r="G8" s="57">
        <v>98.055847533670104</v>
      </c>
      <c r="H8" s="57">
        <v>98.218810188012768</v>
      </c>
      <c r="I8" s="57">
        <v>98.2</v>
      </c>
      <c r="J8" s="57">
        <v>97.71299365520936</v>
      </c>
      <c r="K8" s="57">
        <v>97.30512701398834</v>
      </c>
      <c r="L8" s="57">
        <v>97.545546728588732</v>
      </c>
      <c r="M8" s="57">
        <v>97.979922229252722</v>
      </c>
      <c r="N8" s="57">
        <v>98.481557709436899</v>
      </c>
      <c r="O8" s="57">
        <v>99.497442589856391</v>
      </c>
    </row>
    <row r="9" spans="1:27" ht="26.25" customHeight="1">
      <c r="A9" s="26" t="s">
        <v>16</v>
      </c>
      <c r="B9" s="58" t="s">
        <v>0</v>
      </c>
      <c r="C9" s="74" t="s">
        <v>0</v>
      </c>
      <c r="D9" s="57">
        <v>99.953049942659462</v>
      </c>
      <c r="E9" s="57">
        <v>99.769766480216774</v>
      </c>
      <c r="F9" s="57">
        <v>99.049738500074994</v>
      </c>
      <c r="G9" s="57">
        <v>99.271631212341546</v>
      </c>
      <c r="H9" s="57">
        <v>100.166193713523</v>
      </c>
      <c r="I9" s="57">
        <v>101.3</v>
      </c>
      <c r="J9" s="57">
        <v>99.490978261728443</v>
      </c>
      <c r="K9" s="57">
        <v>99.58258709925498</v>
      </c>
      <c r="L9" s="57">
        <v>100.24707815711071</v>
      </c>
      <c r="M9" s="57">
        <v>100.44530531144862</v>
      </c>
      <c r="N9" s="57">
        <v>100.51197783052987</v>
      </c>
      <c r="O9" s="57">
        <v>101.03154834676435</v>
      </c>
    </row>
    <row r="10" spans="1:27" ht="26.25" customHeight="1">
      <c r="A10" s="26" t="s">
        <v>17</v>
      </c>
      <c r="B10" s="58">
        <v>10.5</v>
      </c>
      <c r="C10" s="74">
        <v>10</v>
      </c>
      <c r="D10" s="58">
        <v>10</v>
      </c>
      <c r="E10" s="58">
        <v>10</v>
      </c>
      <c r="F10" s="58">
        <v>8</v>
      </c>
      <c r="G10" s="58">
        <v>8</v>
      </c>
      <c r="H10" s="58">
        <v>6</v>
      </c>
      <c r="I10" s="58">
        <v>6</v>
      </c>
      <c r="J10" s="58">
        <v>6</v>
      </c>
      <c r="K10" s="58">
        <v>6</v>
      </c>
      <c r="L10" s="58">
        <v>6</v>
      </c>
      <c r="M10" s="58">
        <v>6</v>
      </c>
      <c r="N10" s="58">
        <v>5.5</v>
      </c>
      <c r="O10" s="58">
        <v>5</v>
      </c>
    </row>
    <row r="11" spans="1:27" ht="26.25" customHeight="1">
      <c r="A11" s="26" t="s">
        <v>18</v>
      </c>
      <c r="B11" s="80">
        <v>58.886499999999998</v>
      </c>
      <c r="C11" s="80">
        <v>75.899299999999997</v>
      </c>
      <c r="D11" s="80">
        <v>75.882599999999996</v>
      </c>
      <c r="E11" s="80">
        <v>74.252499999999998</v>
      </c>
      <c r="F11" s="80">
        <v>70.015799999999999</v>
      </c>
      <c r="G11" s="80">
        <v>68.42</v>
      </c>
      <c r="H11" s="80">
        <v>68.298599999999993</v>
      </c>
      <c r="I11" s="80">
        <v>67.486000000000004</v>
      </c>
      <c r="J11" s="80">
        <v>67.969899999999996</v>
      </c>
      <c r="K11" s="80">
        <v>68.899000000000001</v>
      </c>
      <c r="L11" s="80">
        <v>67.934600000000003</v>
      </c>
      <c r="M11" s="80">
        <v>68.653800000000004</v>
      </c>
      <c r="N11" s="80">
        <v>69.156499999999994</v>
      </c>
      <c r="O11" s="80">
        <v>69.230099999999993</v>
      </c>
    </row>
    <row r="12" spans="1:27" s="22" customFormat="1" ht="26.25" customHeight="1">
      <c r="A12" s="26" t="s">
        <v>19</v>
      </c>
      <c r="B12" s="81">
        <v>19.573781144029098</v>
      </c>
      <c r="C12" s="81">
        <f>C11/B11*100-100</f>
        <v>28.890832363954388</v>
      </c>
      <c r="D12" s="81">
        <f>D11/$C$11*100-100</f>
        <v>-2.2002837970831024E-2</v>
      </c>
      <c r="E12" s="81">
        <f t="shared" ref="E12:N12" si="0">E11/$C$11*100-100</f>
        <v>-2.1697169802620095</v>
      </c>
      <c r="F12" s="81">
        <f t="shared" si="0"/>
        <v>-7.7517183952948159</v>
      </c>
      <c r="G12" s="81">
        <f t="shared" si="0"/>
        <v>-9.854241079957248</v>
      </c>
      <c r="H12" s="81">
        <f t="shared" si="0"/>
        <v>-10.014189854188388</v>
      </c>
      <c r="I12" s="81">
        <f t="shared" si="0"/>
        <v>-11.084818964074756</v>
      </c>
      <c r="J12" s="81">
        <f t="shared" si="0"/>
        <v>-10.447263677003619</v>
      </c>
      <c r="K12" s="81">
        <f t="shared" si="0"/>
        <v>-9.2231417154044806</v>
      </c>
      <c r="L12" s="81">
        <f t="shared" si="0"/>
        <v>-10.493772669840169</v>
      </c>
      <c r="M12" s="81">
        <f t="shared" si="0"/>
        <v>-9.5462013483655284</v>
      </c>
      <c r="N12" s="81">
        <f t="shared" si="0"/>
        <v>-8.8838763993870913</v>
      </c>
      <c r="O12" s="81">
        <f>O11/$C$11*100-100</f>
        <v>-8.7869058080904665</v>
      </c>
    </row>
    <row r="13" spans="1:27" s="22" customFormat="1" ht="26.25" customHeight="1">
      <c r="A13" s="26" t="s">
        <v>20</v>
      </c>
      <c r="B13" s="81" t="s">
        <v>0</v>
      </c>
      <c r="C13" s="81" t="s">
        <v>0</v>
      </c>
      <c r="D13" s="81">
        <f>D11/C11*100-100</f>
        <v>-2.2002837970831024E-2</v>
      </c>
      <c r="E13" s="81">
        <f t="shared" ref="E13:N13" si="1">E11/D11*100-100</f>
        <v>-2.1481868043530312</v>
      </c>
      <c r="F13" s="81">
        <f t="shared" si="1"/>
        <v>-5.7058011514763791</v>
      </c>
      <c r="G13" s="81">
        <f t="shared" si="1"/>
        <v>-2.2791998377508946</v>
      </c>
      <c r="H13" s="81">
        <f t="shared" si="1"/>
        <v>-0.1774334989769244</v>
      </c>
      <c r="I13" s="81">
        <f t="shared" si="1"/>
        <v>-1.1897754858810998</v>
      </c>
      <c r="J13" s="81">
        <f t="shared" si="1"/>
        <v>0.71703760780013681</v>
      </c>
      <c r="K13" s="81">
        <f t="shared" si="1"/>
        <v>1.3669285963345601</v>
      </c>
      <c r="L13" s="81">
        <f t="shared" si="1"/>
        <v>-1.399730039623222</v>
      </c>
      <c r="M13" s="81">
        <f t="shared" si="1"/>
        <v>1.0586652456921826</v>
      </c>
      <c r="N13" s="81">
        <f t="shared" si="1"/>
        <v>0.73222458188766382</v>
      </c>
      <c r="O13" s="81">
        <f>O11/N11*100-100</f>
        <v>0.10642528178841815</v>
      </c>
    </row>
    <row r="14" spans="1:27" s="22" customFormat="1" ht="15" customHeight="1">
      <c r="A14" s="27"/>
      <c r="B14" s="42"/>
      <c r="C14" s="62"/>
      <c r="D14" s="62"/>
      <c r="E14" s="65"/>
      <c r="F14" s="63"/>
      <c r="G14" s="63"/>
      <c r="H14" s="63"/>
      <c r="I14" s="6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7" s="22" customFormat="1" ht="15" customHeight="1">
      <c r="A15" s="36" t="s">
        <v>33</v>
      </c>
      <c r="B15" s="42"/>
      <c r="C15" s="42"/>
      <c r="D15" s="42"/>
      <c r="E15" s="42"/>
      <c r="F15" s="42"/>
      <c r="G15" s="42"/>
      <c r="H15" s="42"/>
      <c r="I15" s="18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66"/>
      <c r="Z15" s="66"/>
      <c r="AA15" s="66"/>
    </row>
    <row r="16" spans="1:27" s="22" customFormat="1" ht="12.75" customHeight="1">
      <c r="A16" s="12" t="s">
        <v>34</v>
      </c>
      <c r="B16" s="42"/>
      <c r="C16" s="42"/>
      <c r="D16" s="42"/>
      <c r="E16" s="42"/>
      <c r="F16" s="42"/>
      <c r="G16" s="42"/>
      <c r="H16" s="42"/>
      <c r="I16" s="18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s="22" customFormat="1" ht="42">
      <c r="A17" s="47"/>
      <c r="B17" s="132" t="s">
        <v>8</v>
      </c>
      <c r="C17" s="46" t="s">
        <v>43</v>
      </c>
      <c r="D17" s="46" t="s">
        <v>44</v>
      </c>
      <c r="E17" s="132" t="s">
        <v>9</v>
      </c>
      <c r="F17" s="46" t="s">
        <v>31</v>
      </c>
      <c r="G17" s="46" t="s">
        <v>32</v>
      </c>
      <c r="H17" s="49" t="s">
        <v>45</v>
      </c>
      <c r="I17" s="49" t="s">
        <v>46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4" s="22" customFormat="1" ht="13.5" customHeight="1">
      <c r="A18" s="26" t="s">
        <v>35</v>
      </c>
      <c r="B18" s="58">
        <v>57074.591200000003</v>
      </c>
      <c r="C18" s="58">
        <v>54790.320500000002</v>
      </c>
      <c r="D18" s="58">
        <v>58398.015399999997</v>
      </c>
      <c r="E18" s="58">
        <v>58398.015399999997</v>
      </c>
      <c r="F18" s="58">
        <v>69650.302652100014</v>
      </c>
      <c r="G18" s="58">
        <v>74838.799393669993</v>
      </c>
      <c r="H18" s="60">
        <f>G18-F18</f>
        <v>5188.4967415699793</v>
      </c>
      <c r="I18" s="60">
        <f>G18-E18</f>
        <v>16440.783993669997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4" s="22" customFormat="1" ht="13.5" customHeight="1">
      <c r="A19" s="26" t="s">
        <v>36</v>
      </c>
      <c r="B19" s="58">
        <v>64471.911799999994</v>
      </c>
      <c r="C19" s="58">
        <v>63793.3341</v>
      </c>
      <c r="D19" s="58">
        <v>67055.319199999998</v>
      </c>
      <c r="E19" s="58">
        <v>67055.319199999998</v>
      </c>
      <c r="F19" s="58">
        <v>79148.804471609998</v>
      </c>
      <c r="G19" s="58">
        <v>85584.062606460007</v>
      </c>
      <c r="H19" s="60">
        <f t="shared" ref="H19:H21" si="2">G19-F19</f>
        <v>6435.2581348500098</v>
      </c>
      <c r="I19" s="60">
        <f t="shared" ref="I19:I21" si="3">G19-E19</f>
        <v>18528.743406460009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4" s="22" customFormat="1" ht="13.5" customHeight="1">
      <c r="A20" s="26" t="s">
        <v>37</v>
      </c>
      <c r="B20" s="58">
        <v>124544.35376750001</v>
      </c>
      <c r="C20" s="58">
        <v>139783.48798320998</v>
      </c>
      <c r="D20" s="58">
        <v>143142.99196366</v>
      </c>
      <c r="E20" s="58">
        <v>143142.99196366</v>
      </c>
      <c r="F20" s="58">
        <v>157377.46948293</v>
      </c>
      <c r="G20" s="58">
        <v>164017.43263565001</v>
      </c>
      <c r="H20" s="60">
        <f t="shared" si="2"/>
        <v>6639.9631527200108</v>
      </c>
      <c r="I20" s="60">
        <f t="shared" si="3"/>
        <v>20874.440671990014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4" s="22" customFormat="1" ht="13.5" customHeight="1">
      <c r="A21" s="51" t="s">
        <v>38</v>
      </c>
      <c r="B21" s="74">
        <v>30.656548478029372</v>
      </c>
      <c r="C21" s="74">
        <v>29.745675958744922</v>
      </c>
      <c r="D21" s="74">
        <v>30.033926594994558</v>
      </c>
      <c r="E21" s="74">
        <v>30.033926594994558</v>
      </c>
      <c r="F21" s="74">
        <v>32.19828797300768</v>
      </c>
      <c r="G21" s="74">
        <v>32.231811218992391</v>
      </c>
      <c r="H21" s="60">
        <f t="shared" si="2"/>
        <v>3.352324598471057E-2</v>
      </c>
      <c r="I21" s="60">
        <f t="shared" si="3"/>
        <v>2.1978846239978331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4" s="22" customFormat="1" ht="6" customHeight="1">
      <c r="A22" s="51"/>
      <c r="B22" s="74"/>
      <c r="C22" s="74"/>
      <c r="D22" s="74"/>
      <c r="E22" s="74"/>
      <c r="F22" s="74"/>
      <c r="G22" s="74"/>
      <c r="H22" s="74"/>
      <c r="I22" s="74"/>
      <c r="J22" s="73"/>
      <c r="K22" s="73"/>
      <c r="L22" s="73"/>
      <c r="M22" s="73"/>
      <c r="N22" s="73"/>
      <c r="O22" s="73"/>
      <c r="P22" s="73"/>
      <c r="Q22" s="24"/>
      <c r="R22" s="24"/>
      <c r="S22" s="24"/>
      <c r="T22" s="24"/>
      <c r="U22" s="24"/>
      <c r="V22" s="24"/>
      <c r="W22" s="24"/>
      <c r="X22" s="24"/>
    </row>
    <row r="23" spans="1:24" s="22" customFormat="1" ht="15" customHeight="1">
      <c r="A23" s="99" t="s">
        <v>39</v>
      </c>
      <c r="B23" s="51"/>
      <c r="C23" s="51"/>
      <c r="D23" s="51"/>
      <c r="E23" s="51"/>
      <c r="F23" s="51"/>
      <c r="G23" s="51"/>
      <c r="H23" s="51"/>
      <c r="I23" s="51"/>
      <c r="J23" s="51"/>
      <c r="K23" s="141"/>
      <c r="L23" s="141"/>
      <c r="M23" s="141"/>
      <c r="N23" s="141"/>
      <c r="O23" s="141"/>
      <c r="P23" s="141"/>
      <c r="Q23" s="24"/>
      <c r="R23" s="24"/>
      <c r="S23" s="24"/>
      <c r="T23" s="24"/>
      <c r="U23" s="24"/>
      <c r="V23" s="24"/>
      <c r="W23" s="24"/>
      <c r="X23" s="24"/>
    </row>
    <row r="24" spans="1:24" ht="15.75" customHeight="1">
      <c r="B24" s="22"/>
      <c r="C24" s="22"/>
      <c r="D24" s="22"/>
      <c r="E24" s="137"/>
      <c r="F24" s="138"/>
      <c r="G24" s="138"/>
      <c r="H24" s="18"/>
      <c r="I24" s="83"/>
      <c r="K24" s="77"/>
    </row>
    <row r="25" spans="1:24" s="31" customFormat="1" ht="15" customHeight="1">
      <c r="A25" s="30" t="s">
        <v>40</v>
      </c>
      <c r="B25" s="34"/>
      <c r="C25" s="35"/>
      <c r="D25" s="35"/>
      <c r="E25" s="35"/>
      <c r="F25" s="40"/>
      <c r="G25" s="40"/>
      <c r="H25" s="41"/>
    </row>
    <row r="26" spans="1:24" s="31" customFormat="1" ht="12.75" customHeight="1">
      <c r="A26" s="33" t="s">
        <v>41</v>
      </c>
      <c r="B26" s="34"/>
      <c r="C26" s="35"/>
      <c r="D26" s="35"/>
      <c r="E26" s="35"/>
      <c r="F26" s="40"/>
      <c r="G26" s="40"/>
      <c r="H26" s="41"/>
    </row>
    <row r="27" spans="1:24" s="31" customFormat="1" ht="42">
      <c r="A27" s="47"/>
      <c r="B27" s="132" t="s">
        <v>8</v>
      </c>
      <c r="C27" s="46" t="s">
        <v>43</v>
      </c>
      <c r="D27" s="46" t="s">
        <v>44</v>
      </c>
      <c r="E27" s="132" t="s">
        <v>9</v>
      </c>
      <c r="F27" s="46" t="s">
        <v>31</v>
      </c>
      <c r="G27" s="46" t="s">
        <v>32</v>
      </c>
      <c r="H27" s="49" t="s">
        <v>45</v>
      </c>
      <c r="I27" s="49" t="s">
        <v>46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:24" s="32" customFormat="1" ht="26.25" customHeight="1">
      <c r="A28" s="26" t="s">
        <v>42</v>
      </c>
      <c r="B28" s="142">
        <v>1957.55597687923</v>
      </c>
      <c r="C28" s="142">
        <v>1736.9422792099999</v>
      </c>
      <c r="D28" s="142">
        <v>1778.2621027299999</v>
      </c>
      <c r="E28" s="142">
        <v>1778.2621027299999</v>
      </c>
      <c r="F28" s="142">
        <v>1917.87136106</v>
      </c>
      <c r="G28" s="142">
        <v>1969.1322923800001</v>
      </c>
      <c r="H28" s="60">
        <f>G28-F28</f>
        <v>51.260931320000054</v>
      </c>
      <c r="I28" s="60">
        <f>G28-E28</f>
        <v>190.87018965000016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</row>
    <row r="30" spans="1:24" s="2" customFormat="1" ht="15.75" customHeight="1">
      <c r="A30" s="37" t="s">
        <v>47</v>
      </c>
      <c r="B30" s="1"/>
    </row>
    <row r="31" spans="1:24" s="2" customFormat="1" ht="12.75" customHeight="1">
      <c r="B31" s="16"/>
      <c r="C31" s="16"/>
      <c r="D31" s="16"/>
    </row>
    <row r="32" spans="1:24" s="2" customFormat="1" ht="42">
      <c r="A32" s="50"/>
      <c r="B32" s="132" t="s">
        <v>8</v>
      </c>
      <c r="C32" s="46" t="s">
        <v>43</v>
      </c>
      <c r="D32" s="46" t="s">
        <v>44</v>
      </c>
      <c r="E32" s="132" t="s">
        <v>9</v>
      </c>
      <c r="F32" s="46" t="s">
        <v>31</v>
      </c>
      <c r="G32" s="46" t="s">
        <v>32</v>
      </c>
      <c r="H32" s="49" t="s">
        <v>45</v>
      </c>
      <c r="I32" s="49" t="s">
        <v>46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4" s="2" customFormat="1" ht="26.25" customHeight="1">
      <c r="A33" s="3" t="s">
        <v>48</v>
      </c>
      <c r="B33" s="78">
        <v>58.886499999999998</v>
      </c>
      <c r="C33" s="80">
        <v>75.900000000000006</v>
      </c>
      <c r="D33" s="80">
        <v>75.899299999999997</v>
      </c>
      <c r="E33" s="78">
        <v>75.899299999999997</v>
      </c>
      <c r="F33" s="80">
        <v>69.156499999999994</v>
      </c>
      <c r="G33" s="80">
        <v>69.230099999999993</v>
      </c>
      <c r="H33" s="60">
        <f>G33-F33</f>
        <v>7.3599999999999E-2</v>
      </c>
      <c r="I33" s="60">
        <f>G33-E33</f>
        <v>-6.6692000000000036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8"/>
      <c r="X33" s="8"/>
    </row>
    <row r="34" spans="1:24" s="2" customFormat="1" ht="26.25" customHeight="1">
      <c r="A34" s="3" t="s">
        <v>49</v>
      </c>
      <c r="B34" s="78">
        <v>58.895600000000002</v>
      </c>
      <c r="C34" s="78">
        <v>75.864788333333337</v>
      </c>
      <c r="D34" s="78">
        <v>75.896900000000002</v>
      </c>
      <c r="E34" s="78">
        <v>75.896900000000002</v>
      </c>
      <c r="F34" s="78">
        <v>69.156099999999995</v>
      </c>
      <c r="G34" s="78">
        <v>69.230099999999993</v>
      </c>
      <c r="H34" s="60">
        <f t="shared" ref="H34:H40" si="4">G34-F34</f>
        <v>7.3999999999998067E-2</v>
      </c>
      <c r="I34" s="60">
        <f t="shared" ref="I34:I35" si="5">G34-E34</f>
        <v>-6.6668000000000092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8"/>
      <c r="X34" s="8"/>
    </row>
    <row r="35" spans="1:24" s="2" customFormat="1" ht="26.25" customHeight="1">
      <c r="A35" s="3" t="s">
        <v>50</v>
      </c>
      <c r="B35" s="78">
        <v>1.2097</v>
      </c>
      <c r="C35" s="78">
        <v>1.0563</v>
      </c>
      <c r="D35" s="78">
        <v>1.0860000000000001</v>
      </c>
      <c r="E35" s="78">
        <v>1.0860000000000001</v>
      </c>
      <c r="F35" s="78">
        <v>1.0585</v>
      </c>
      <c r="G35" s="78">
        <v>1.0512999999999999</v>
      </c>
      <c r="H35" s="60">
        <f>G35-F35</f>
        <v>-7.2000000000000952E-3</v>
      </c>
      <c r="I35" s="60">
        <f t="shared" si="5"/>
        <v>-3.4700000000000175E-2</v>
      </c>
      <c r="J35" s="78"/>
      <c r="K35" s="78"/>
      <c r="L35" s="78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8"/>
      <c r="X35" s="8"/>
    </row>
    <row r="36" spans="1:24" s="2" customFormat="1" ht="26.25" customHeight="1">
      <c r="A36" s="3" t="s">
        <v>51</v>
      </c>
      <c r="B36" s="78"/>
      <c r="C36" s="78"/>
      <c r="D36" s="78"/>
      <c r="E36" s="78"/>
      <c r="F36" s="78"/>
      <c r="G36" s="78"/>
      <c r="H36" s="60"/>
      <c r="I36" s="60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8"/>
      <c r="X36" s="8"/>
    </row>
    <row r="37" spans="1:24" s="2" customFormat="1" ht="13.5" customHeight="1">
      <c r="A37" s="52" t="s">
        <v>52</v>
      </c>
      <c r="B37" s="78">
        <v>59.220457789234125</v>
      </c>
      <c r="C37" s="78">
        <v>75.630300000000005</v>
      </c>
      <c r="D37" s="78">
        <v>75.973699999999994</v>
      </c>
      <c r="E37" s="78">
        <v>75.973682920068541</v>
      </c>
      <c r="F37" s="78">
        <v>69.220601500374485</v>
      </c>
      <c r="G37" s="78">
        <v>69.244575189990812</v>
      </c>
      <c r="H37" s="60">
        <f t="shared" si="4"/>
        <v>2.397368961632651E-2</v>
      </c>
      <c r="I37" s="60">
        <f t="shared" ref="I37:I40" si="6">G37-E37</f>
        <v>-6.7291077300777289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8"/>
      <c r="X37" s="8"/>
    </row>
    <row r="38" spans="1:24" s="2" customFormat="1" ht="13.5" customHeight="1">
      <c r="A38" s="52" t="s">
        <v>53</v>
      </c>
      <c r="B38" s="78">
        <v>71.521093933687837</v>
      </c>
      <c r="C38" s="78">
        <v>80.275300000000001</v>
      </c>
      <c r="D38" s="78">
        <v>82.851100000000002</v>
      </c>
      <c r="E38" s="78">
        <v>82.851092292581455</v>
      </c>
      <c r="F38" s="78">
        <v>73.641199273211001</v>
      </c>
      <c r="G38" s="78">
        <v>72.816557359800797</v>
      </c>
      <c r="H38" s="60">
        <f t="shared" si="4"/>
        <v>-0.8246419134102041</v>
      </c>
      <c r="I38" s="60">
        <f t="shared" si="6"/>
        <v>-10.034534932780659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8"/>
      <c r="X38" s="8"/>
    </row>
    <row r="39" spans="1:24" s="2" customFormat="1" ht="13.5" customHeight="1">
      <c r="A39" s="52" t="s">
        <v>54</v>
      </c>
      <c r="B39" s="78">
        <v>1.0176220513318082</v>
      </c>
      <c r="C39" s="78">
        <v>1.1346000000000001</v>
      </c>
      <c r="D39" s="78">
        <v>1.0381</v>
      </c>
      <c r="E39" s="78">
        <v>1.0380681323765208</v>
      </c>
      <c r="F39" s="78">
        <v>1.0622183098705735</v>
      </c>
      <c r="G39" s="78">
        <v>1.1401834900824734</v>
      </c>
      <c r="H39" s="60">
        <f t="shared" si="4"/>
        <v>7.7965180211899909E-2</v>
      </c>
      <c r="I39" s="60">
        <f t="shared" si="6"/>
        <v>0.10211535770595259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8"/>
      <c r="X39" s="8"/>
    </row>
    <row r="40" spans="1:24" s="2" customFormat="1" ht="13.5" customHeight="1">
      <c r="A40" s="52" t="s">
        <v>55</v>
      </c>
      <c r="B40" s="78">
        <v>0.31983550081897927</v>
      </c>
      <c r="C40" s="78">
        <v>0.24660000000000001</v>
      </c>
      <c r="D40" s="78">
        <v>0.22409999999999999</v>
      </c>
      <c r="E40" s="78">
        <v>0.22414089742634977</v>
      </c>
      <c r="F40" s="78">
        <v>0.20406901123133975</v>
      </c>
      <c r="G40" s="78">
        <v>0.20922880714048198</v>
      </c>
      <c r="H40" s="60">
        <f t="shared" si="4"/>
        <v>5.1597959091422285E-3</v>
      </c>
      <c r="I40" s="60">
        <f t="shared" si="6"/>
        <v>-1.4912090285867791E-2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9"/>
      <c r="X40" s="9"/>
    </row>
    <row r="41" spans="1:24">
      <c r="F41" s="18"/>
      <c r="G41" s="18"/>
    </row>
    <row r="42" spans="1:24">
      <c r="C42" s="82"/>
      <c r="D42" s="82"/>
      <c r="E42" s="82"/>
    </row>
    <row r="43" spans="1:24">
      <c r="C43" s="82"/>
      <c r="D43" s="82"/>
      <c r="E43" s="82"/>
      <c r="G43" s="106"/>
    </row>
    <row r="44" spans="1:24">
      <c r="C44" s="82"/>
      <c r="D44" s="82"/>
      <c r="E44" s="82"/>
      <c r="G44" s="106"/>
    </row>
    <row r="45" spans="1:24" ht="15.75">
      <c r="C45" s="82"/>
      <c r="D45" s="82"/>
      <c r="E45" s="82"/>
      <c r="G45" s="108"/>
    </row>
    <row r="46" spans="1:24" ht="15.75">
      <c r="G46" s="108"/>
    </row>
    <row r="47" spans="1:24" ht="15.75">
      <c r="G47" s="108"/>
    </row>
    <row r="48" spans="1:24" ht="15.75">
      <c r="G48" s="108"/>
    </row>
  </sheetData>
  <mergeCells count="2">
    <mergeCell ref="A1:I1"/>
    <mergeCell ref="A2:I2"/>
  </mergeCells>
  <phoneticPr fontId="14" type="noConversion"/>
  <printOptions horizontalCentered="1"/>
  <pageMargins left="0.67" right="0.39370078740157483" top="0.81" bottom="0.39370078740157483" header="0.49" footer="0.31496062992125984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O63"/>
  <sheetViews>
    <sheetView workbookViewId="0">
      <selection activeCell="K58" sqref="K58"/>
    </sheetView>
  </sheetViews>
  <sheetFormatPr defaultRowHeight="11.25"/>
  <cols>
    <col min="1" max="1" width="24.42578125" style="2" customWidth="1"/>
    <col min="2" max="2" width="10.7109375" style="2" customWidth="1"/>
    <col min="3" max="4" width="11.140625" style="2" customWidth="1"/>
    <col min="5" max="6" width="10.7109375" style="2" customWidth="1"/>
    <col min="7" max="7" width="11.42578125" style="2" customWidth="1"/>
    <col min="8" max="8" width="10.7109375" style="2" customWidth="1"/>
    <col min="9" max="9" width="9.85546875" style="2" customWidth="1"/>
    <col min="10" max="10" width="8.42578125" style="2" customWidth="1"/>
    <col min="11" max="11" width="13.140625" style="2" customWidth="1"/>
    <col min="12" max="16384" width="9.140625" style="2"/>
  </cols>
  <sheetData>
    <row r="1" spans="1:12" ht="15" customHeight="1">
      <c r="A1" s="37" t="s">
        <v>56</v>
      </c>
      <c r="B1" s="1"/>
    </row>
    <row r="2" spans="1:12" s="5" customFormat="1" ht="12.75" customHeight="1">
      <c r="A2" s="4" t="s">
        <v>57</v>
      </c>
      <c r="B2" s="4"/>
      <c r="C2" s="6"/>
      <c r="D2" s="6"/>
      <c r="E2" s="6"/>
      <c r="F2" s="6"/>
      <c r="G2" s="6"/>
    </row>
    <row r="3" spans="1:12" ht="26.25" customHeight="1">
      <c r="A3" s="48"/>
      <c r="B3" s="132" t="s">
        <v>9</v>
      </c>
      <c r="C3" s="46" t="s">
        <v>64</v>
      </c>
      <c r="D3" s="46" t="s">
        <v>65</v>
      </c>
      <c r="E3" s="46" t="s">
        <v>31</v>
      </c>
      <c r="F3" s="46" t="s">
        <v>32</v>
      </c>
      <c r="G3" s="49" t="s">
        <v>45</v>
      </c>
      <c r="H3" s="49" t="s">
        <v>63</v>
      </c>
      <c r="J3" s="103"/>
    </row>
    <row r="4" spans="1:12" ht="13.5" customHeight="1">
      <c r="A4" s="7" t="s">
        <v>58</v>
      </c>
      <c r="B4" s="130">
        <f>B6+B7</f>
        <v>383.06</v>
      </c>
      <c r="C4" s="130">
        <v>383.06</v>
      </c>
      <c r="D4" s="130">
        <f t="shared" ref="D4:F4" si="0">D6+D7</f>
        <v>354.60500000000002</v>
      </c>
      <c r="E4" s="130">
        <f t="shared" si="0"/>
        <v>29.71</v>
      </c>
      <c r="F4" s="130">
        <f t="shared" si="0"/>
        <v>1.8</v>
      </c>
      <c r="G4" s="60">
        <f>F4-E4</f>
        <v>-27.91</v>
      </c>
      <c r="H4" s="60">
        <f>D4-C4</f>
        <v>-28.454999999999984</v>
      </c>
      <c r="I4" s="59"/>
      <c r="K4" s="100"/>
      <c r="L4" s="100"/>
    </row>
    <row r="5" spans="1:12" ht="13.5" customHeight="1">
      <c r="A5" s="39" t="s">
        <v>59</v>
      </c>
      <c r="B5" s="57">
        <f t="shared" ref="B5:F5" si="1">B6-B7</f>
        <v>-295.16000000000003</v>
      </c>
      <c r="C5" s="57">
        <f t="shared" si="1"/>
        <v>-295.16000000000003</v>
      </c>
      <c r="D5" s="57">
        <f t="shared" si="1"/>
        <v>29.134999999999991</v>
      </c>
      <c r="E5" s="57">
        <f t="shared" si="1"/>
        <v>-29.71</v>
      </c>
      <c r="F5" s="57">
        <f t="shared" si="1"/>
        <v>-1.8</v>
      </c>
      <c r="G5" s="143">
        <f t="shared" ref="G5:G7" si="2">F5-E5</f>
        <v>27.91</v>
      </c>
      <c r="H5" s="143">
        <f t="shared" ref="H5:H7" si="3">D5-C5</f>
        <v>324.29500000000002</v>
      </c>
      <c r="I5" s="57"/>
      <c r="J5" s="104"/>
      <c r="K5" s="100"/>
      <c r="L5" s="100"/>
    </row>
    <row r="6" spans="1:12" ht="13.5" customHeight="1">
      <c r="A6" s="43" t="s">
        <v>60</v>
      </c>
      <c r="B6" s="58">
        <v>43.95</v>
      </c>
      <c r="C6" s="58">
        <v>43.95</v>
      </c>
      <c r="D6" s="58">
        <v>191.87</v>
      </c>
      <c r="E6" s="58">
        <v>0</v>
      </c>
      <c r="F6" s="58">
        <v>0</v>
      </c>
      <c r="G6" s="143">
        <f t="shared" si="2"/>
        <v>0</v>
      </c>
      <c r="H6" s="143">
        <f t="shared" si="3"/>
        <v>147.92000000000002</v>
      </c>
      <c r="I6" s="72"/>
      <c r="K6" s="100"/>
      <c r="L6" s="100"/>
    </row>
    <row r="7" spans="1:12" ht="13.5" customHeight="1">
      <c r="A7" s="43" t="s">
        <v>61</v>
      </c>
      <c r="B7" s="58">
        <v>339.11</v>
      </c>
      <c r="C7" s="58">
        <v>339.11</v>
      </c>
      <c r="D7" s="58">
        <v>162.73500000000001</v>
      </c>
      <c r="E7" s="58">
        <v>29.71</v>
      </c>
      <c r="F7" s="58">
        <v>1.8</v>
      </c>
      <c r="G7" s="143">
        <f t="shared" si="2"/>
        <v>-27.91</v>
      </c>
      <c r="H7" s="143">
        <f t="shared" si="3"/>
        <v>-176.375</v>
      </c>
      <c r="I7" s="72"/>
      <c r="K7" s="100"/>
      <c r="L7" s="100"/>
    </row>
    <row r="8" spans="1:12" ht="13.5" customHeight="1">
      <c r="A8" s="39" t="s">
        <v>62</v>
      </c>
      <c r="B8" s="72" t="s">
        <v>0</v>
      </c>
      <c r="C8" s="72" t="s">
        <v>0</v>
      </c>
      <c r="D8" s="72" t="s">
        <v>0</v>
      </c>
      <c r="E8" s="72" t="s">
        <v>0</v>
      </c>
      <c r="F8" s="72" t="s">
        <v>0</v>
      </c>
      <c r="G8" s="143" t="s">
        <v>0</v>
      </c>
      <c r="H8" s="143" t="s">
        <v>0</v>
      </c>
      <c r="I8" s="72"/>
      <c r="J8" s="72"/>
      <c r="K8" s="100"/>
      <c r="L8" s="100"/>
    </row>
    <row r="9" spans="1:12" ht="13.5" customHeight="1">
      <c r="A9" s="39"/>
      <c r="B9" s="72"/>
      <c r="C9" s="72"/>
      <c r="D9" s="72"/>
      <c r="E9" s="72"/>
      <c r="F9" s="72"/>
      <c r="G9" s="72"/>
      <c r="H9" s="72"/>
      <c r="I9" s="72"/>
      <c r="J9" s="72"/>
      <c r="K9" s="100"/>
      <c r="L9" s="100"/>
    </row>
    <row r="10" spans="1:12" s="8" customFormat="1" ht="15" customHeight="1">
      <c r="A10" s="75" t="s">
        <v>66</v>
      </c>
      <c r="B10" s="76"/>
      <c r="K10" s="87"/>
      <c r="L10" s="87"/>
    </row>
    <row r="11" spans="1:12" s="5" customFormat="1" ht="12.75" customHeight="1">
      <c r="A11" s="4" t="s">
        <v>67</v>
      </c>
      <c r="B11" s="4"/>
      <c r="C11" s="6"/>
      <c r="D11" s="6"/>
      <c r="E11" s="6"/>
      <c r="F11" s="6"/>
      <c r="G11" s="6"/>
      <c r="J11" s="8"/>
      <c r="K11" s="100"/>
      <c r="L11" s="100"/>
    </row>
    <row r="12" spans="1:12" ht="26.25" customHeight="1">
      <c r="A12" s="48"/>
      <c r="B12" s="132" t="s">
        <v>9</v>
      </c>
      <c r="C12" s="46" t="s">
        <v>64</v>
      </c>
      <c r="D12" s="46" t="s">
        <v>65</v>
      </c>
      <c r="E12" s="46" t="s">
        <v>31</v>
      </c>
      <c r="F12" s="46" t="s">
        <v>32</v>
      </c>
      <c r="G12" s="49" t="s">
        <v>45</v>
      </c>
      <c r="H12" s="49" t="s">
        <v>63</v>
      </c>
      <c r="K12" s="100"/>
      <c r="L12" s="100"/>
    </row>
    <row r="13" spans="1:12" ht="12.75" customHeight="1">
      <c r="A13" s="7" t="s">
        <v>58</v>
      </c>
      <c r="B13" s="59">
        <v>353838.48099969001</v>
      </c>
      <c r="C13" s="59">
        <f>C18+C19+C20+C21</f>
        <v>353838.48099969001</v>
      </c>
      <c r="D13" s="59">
        <f>D19+D20+D21</f>
        <v>1989959.4146364199</v>
      </c>
      <c r="E13" s="59">
        <f>+E21</f>
        <v>225706.52</v>
      </c>
      <c r="F13" s="59">
        <f>+F21</f>
        <v>238955.59</v>
      </c>
      <c r="G13" s="177">
        <f>F13-E13</f>
        <v>13249.070000000007</v>
      </c>
      <c r="H13" s="177">
        <f>+D13-C13</f>
        <v>1636120.9336367298</v>
      </c>
      <c r="I13" s="111"/>
      <c r="J13" s="8"/>
      <c r="K13" s="100"/>
      <c r="L13" s="100"/>
    </row>
    <row r="14" spans="1:12" ht="12.75" customHeight="1">
      <c r="A14" s="39" t="s">
        <v>68</v>
      </c>
      <c r="B14" s="58" t="s">
        <v>0</v>
      </c>
      <c r="C14" s="58" t="s">
        <v>0</v>
      </c>
      <c r="D14" s="58" t="s">
        <v>0</v>
      </c>
      <c r="E14" s="58" t="s">
        <v>0</v>
      </c>
      <c r="F14" s="58" t="s">
        <v>0</v>
      </c>
      <c r="G14" s="143" t="s">
        <v>0</v>
      </c>
      <c r="H14" s="143" t="s">
        <v>0</v>
      </c>
      <c r="I14" s="112"/>
      <c r="J14" s="8"/>
    </row>
    <row r="15" spans="1:12" ht="12.75" customHeight="1">
      <c r="A15" s="43" t="s">
        <v>60</v>
      </c>
      <c r="B15" s="58" t="s">
        <v>0</v>
      </c>
      <c r="C15" s="58" t="s">
        <v>0</v>
      </c>
      <c r="D15" s="58" t="s">
        <v>0</v>
      </c>
      <c r="E15" s="58" t="s">
        <v>0</v>
      </c>
      <c r="F15" s="58" t="s">
        <v>0</v>
      </c>
      <c r="G15" s="143" t="s">
        <v>0</v>
      </c>
      <c r="H15" s="143" t="s">
        <v>0</v>
      </c>
      <c r="I15" s="112"/>
      <c r="J15" s="8"/>
    </row>
    <row r="16" spans="1:12" ht="12.75" customHeight="1">
      <c r="A16" s="43" t="s">
        <v>61</v>
      </c>
      <c r="B16" s="58" t="s">
        <v>0</v>
      </c>
      <c r="C16" s="58" t="s">
        <v>0</v>
      </c>
      <c r="D16" s="58" t="s">
        <v>0</v>
      </c>
      <c r="E16" s="58" t="s">
        <v>0</v>
      </c>
      <c r="F16" s="58" t="s">
        <v>0</v>
      </c>
      <c r="G16" s="143" t="s">
        <v>0</v>
      </c>
      <c r="H16" s="143" t="s">
        <v>0</v>
      </c>
      <c r="I16" s="112"/>
      <c r="J16" s="8"/>
    </row>
    <row r="17" spans="1:15" ht="11.25" hidden="1" customHeight="1">
      <c r="A17" s="85" t="s">
        <v>7</v>
      </c>
      <c r="B17" s="72"/>
      <c r="C17" s="58"/>
      <c r="D17" s="58"/>
      <c r="E17" s="72"/>
      <c r="F17" s="58" t="s">
        <v>0</v>
      </c>
      <c r="G17" s="178"/>
      <c r="H17" s="178"/>
      <c r="I17" s="112"/>
      <c r="J17" s="8"/>
    </row>
    <row r="18" spans="1:15" ht="12.75" customHeight="1">
      <c r="A18" s="39" t="s">
        <v>69</v>
      </c>
      <c r="B18" s="72">
        <v>139.35809090000001</v>
      </c>
      <c r="C18" s="72">
        <v>139.35809090000001</v>
      </c>
      <c r="D18" s="58" t="s">
        <v>0</v>
      </c>
      <c r="E18" s="58" t="s">
        <v>0</v>
      </c>
      <c r="F18" s="58" t="s">
        <v>0</v>
      </c>
      <c r="G18" s="178" t="s">
        <v>0</v>
      </c>
      <c r="H18" s="178">
        <f>-C18</f>
        <v>-139.35809090000001</v>
      </c>
      <c r="I18" s="112"/>
      <c r="J18" s="8"/>
    </row>
    <row r="19" spans="1:15" ht="12.75" customHeight="1">
      <c r="A19" s="39" t="s">
        <v>70</v>
      </c>
      <c r="B19" s="72">
        <v>26663.292908790001</v>
      </c>
      <c r="C19" s="72">
        <v>26663.292908790001</v>
      </c>
      <c r="D19" s="72">
        <v>2045.5746364200002</v>
      </c>
      <c r="E19" s="72" t="s">
        <v>0</v>
      </c>
      <c r="F19" s="72" t="s">
        <v>0</v>
      </c>
      <c r="G19" s="178" t="s">
        <v>0</v>
      </c>
      <c r="H19" s="178">
        <f>+D19-C19</f>
        <v>-24617.718272370003</v>
      </c>
      <c r="I19" s="113"/>
      <c r="J19" s="10"/>
    </row>
    <row r="20" spans="1:15" ht="12.75" customHeight="1">
      <c r="A20" s="39" t="s">
        <v>71</v>
      </c>
      <c r="B20" s="72">
        <v>1475</v>
      </c>
      <c r="C20" s="72">
        <v>1475</v>
      </c>
      <c r="D20" s="72">
        <v>1440</v>
      </c>
      <c r="E20" s="72" t="s">
        <v>0</v>
      </c>
      <c r="F20" s="72" t="s">
        <v>0</v>
      </c>
      <c r="G20" s="178" t="s">
        <v>0</v>
      </c>
      <c r="H20" s="178">
        <f>+D20-C20</f>
        <v>-35</v>
      </c>
      <c r="I20" s="113"/>
      <c r="J20" s="8"/>
    </row>
    <row r="21" spans="1:15" ht="12.75" customHeight="1">
      <c r="A21" s="84" t="s">
        <v>72</v>
      </c>
      <c r="B21" s="72">
        <v>325560.83</v>
      </c>
      <c r="C21" s="72">
        <v>325560.83</v>
      </c>
      <c r="D21" s="72">
        <v>1986473.8399999999</v>
      </c>
      <c r="E21" s="72">
        <v>225706.52</v>
      </c>
      <c r="F21" s="72">
        <v>238955.59</v>
      </c>
      <c r="G21" s="178">
        <f>F21-E21</f>
        <v>13249.070000000007</v>
      </c>
      <c r="H21" s="178">
        <f>+D21-C21</f>
        <v>1660913.0099999998</v>
      </c>
      <c r="I21" s="112"/>
      <c r="J21" s="8"/>
    </row>
    <row r="22" spans="1:15" s="8" customFormat="1" ht="27" hidden="1" customHeight="1">
      <c r="A22" s="84" t="s">
        <v>5</v>
      </c>
      <c r="B22" s="140"/>
      <c r="C22" s="28"/>
      <c r="D22" s="140"/>
      <c r="E22" s="140"/>
      <c r="F22" s="140"/>
      <c r="G22" s="179">
        <f t="shared" ref="G22" si="4">F22-E22</f>
        <v>0</v>
      </c>
      <c r="H22" s="179">
        <f t="shared" ref="H22:H28" si="5">+D22-C22</f>
        <v>0</v>
      </c>
      <c r="I22" s="113"/>
      <c r="J22" s="10"/>
    </row>
    <row r="23" spans="1:15" ht="25.5" customHeight="1">
      <c r="A23" s="84" t="s">
        <v>73</v>
      </c>
      <c r="B23" s="58" t="s">
        <v>0</v>
      </c>
      <c r="C23" s="58" t="s">
        <v>0</v>
      </c>
      <c r="D23" s="28"/>
      <c r="E23" s="28"/>
      <c r="F23" s="28"/>
      <c r="G23" s="28" t="s">
        <v>0</v>
      </c>
      <c r="H23" s="143" t="s">
        <v>0</v>
      </c>
      <c r="I23" s="114"/>
      <c r="J23" s="10"/>
    </row>
    <row r="24" spans="1:15" ht="12.75" customHeight="1">
      <c r="A24" s="105" t="s">
        <v>74</v>
      </c>
      <c r="B24" s="28"/>
      <c r="C24" s="58"/>
      <c r="D24" s="28"/>
      <c r="E24" s="28"/>
      <c r="F24" s="28"/>
      <c r="G24" s="180"/>
      <c r="H24" s="180"/>
      <c r="I24" s="5"/>
      <c r="J24" s="10"/>
    </row>
    <row r="25" spans="1:15" ht="26.25" customHeight="1">
      <c r="A25" s="84" t="s">
        <v>75</v>
      </c>
      <c r="B25" s="28">
        <v>10</v>
      </c>
      <c r="C25" s="28">
        <v>10</v>
      </c>
      <c r="D25" s="28">
        <v>5</v>
      </c>
      <c r="E25" s="28">
        <v>5.5</v>
      </c>
      <c r="F25" s="28">
        <v>5</v>
      </c>
      <c r="G25" s="180">
        <f>F25-E25</f>
        <v>-0.5</v>
      </c>
      <c r="H25" s="180">
        <f>+D25-C25</f>
        <v>-5</v>
      </c>
      <c r="I25" s="115"/>
      <c r="J25" s="10"/>
    </row>
    <row r="26" spans="1:15" ht="12.75" customHeight="1">
      <c r="A26" s="84" t="s">
        <v>76</v>
      </c>
      <c r="B26" s="28" t="s">
        <v>0</v>
      </c>
      <c r="C26" s="28" t="s">
        <v>0</v>
      </c>
      <c r="D26" s="28" t="s">
        <v>0</v>
      </c>
      <c r="E26" s="28" t="s">
        <v>0</v>
      </c>
      <c r="F26" s="28" t="s">
        <v>0</v>
      </c>
      <c r="G26" s="28" t="s">
        <v>0</v>
      </c>
      <c r="H26" s="180" t="s">
        <v>0</v>
      </c>
      <c r="I26" s="115"/>
      <c r="J26" s="10"/>
    </row>
    <row r="27" spans="1:15" ht="12.75" customHeight="1">
      <c r="A27" s="84" t="s">
        <v>77</v>
      </c>
      <c r="B27" s="28" t="s">
        <v>0</v>
      </c>
      <c r="C27" s="28" t="s">
        <v>0</v>
      </c>
      <c r="D27" s="28" t="s">
        <v>0</v>
      </c>
      <c r="E27" s="28" t="s">
        <v>0</v>
      </c>
      <c r="F27" s="28" t="s">
        <v>0</v>
      </c>
      <c r="G27" s="28" t="s">
        <v>0</v>
      </c>
      <c r="H27" s="180" t="s">
        <v>0</v>
      </c>
      <c r="I27" s="116"/>
      <c r="J27" s="102"/>
    </row>
    <row r="28" spans="1:15" ht="12.75" hidden="1" customHeight="1">
      <c r="A28" s="84" t="s">
        <v>6</v>
      </c>
      <c r="B28" s="140"/>
      <c r="C28" s="28"/>
      <c r="D28" s="140"/>
      <c r="E28" s="140"/>
      <c r="F28" s="140"/>
      <c r="G28" s="179" t="s">
        <v>0</v>
      </c>
      <c r="H28" s="179">
        <f t="shared" si="5"/>
        <v>0</v>
      </c>
      <c r="I28" s="116"/>
      <c r="J28" s="102"/>
    </row>
    <row r="29" spans="1:15" ht="26.25" customHeight="1">
      <c r="A29" s="84" t="s">
        <v>78</v>
      </c>
      <c r="B29" s="28">
        <v>12.124116691272176</v>
      </c>
      <c r="C29" s="28">
        <v>12.124116691272176</v>
      </c>
      <c r="D29" s="28">
        <v>12</v>
      </c>
      <c r="E29" s="28" t="s">
        <v>0</v>
      </c>
      <c r="F29" s="28" t="s">
        <v>0</v>
      </c>
      <c r="G29" s="180" t="s">
        <v>0</v>
      </c>
      <c r="H29" s="180">
        <f>+D29-C29</f>
        <v>-0.12411669127217628</v>
      </c>
      <c r="I29" s="116"/>
      <c r="J29" s="102"/>
    </row>
    <row r="30" spans="1:15">
      <c r="A30" s="84" t="s">
        <v>71</v>
      </c>
      <c r="B30" s="28">
        <v>11.14</v>
      </c>
      <c r="C30" s="28">
        <v>11.14</v>
      </c>
      <c r="D30" s="28">
        <v>8.7254988633493298</v>
      </c>
      <c r="E30" s="28" t="s">
        <v>0</v>
      </c>
      <c r="F30" s="28" t="s">
        <v>0</v>
      </c>
      <c r="G30" s="180" t="str">
        <f>E30</f>
        <v>-</v>
      </c>
      <c r="H30" s="180">
        <f>+D30-C30</f>
        <v>-2.4145011366506708</v>
      </c>
      <c r="I30" s="116"/>
      <c r="J30" s="8"/>
    </row>
    <row r="31" spans="1:15">
      <c r="A31" s="84" t="s">
        <v>72</v>
      </c>
      <c r="B31" s="28">
        <v>3.7610647511288726</v>
      </c>
      <c r="C31" s="28">
        <v>3.7610647511288726</v>
      </c>
      <c r="D31" s="28">
        <v>1.1876061921197223</v>
      </c>
      <c r="E31" s="28">
        <v>0.25</v>
      </c>
      <c r="F31" s="28">
        <v>0.25</v>
      </c>
      <c r="G31" s="180">
        <f>F31-E31</f>
        <v>0</v>
      </c>
      <c r="H31" s="180">
        <f>+D31-C31</f>
        <v>-2.5734585590091505</v>
      </c>
      <c r="I31" s="116"/>
      <c r="J31" s="8"/>
    </row>
    <row r="32" spans="1:15" ht="27" hidden="1" customHeight="1">
      <c r="A32" s="39" t="s">
        <v>5</v>
      </c>
      <c r="B32" s="28" t="s">
        <v>0</v>
      </c>
      <c r="C32" s="28" t="s">
        <v>0</v>
      </c>
      <c r="D32" s="28"/>
      <c r="E32" s="28" t="s">
        <v>0</v>
      </c>
      <c r="F32" s="28"/>
      <c r="G32" s="28"/>
      <c r="H32" s="60" t="s">
        <v>0</v>
      </c>
      <c r="I32" s="60" t="s">
        <v>0</v>
      </c>
      <c r="J32" s="29"/>
      <c r="K32" s="10"/>
      <c r="N32" s="2" t="s">
        <v>5</v>
      </c>
      <c r="O32" s="2" t="s">
        <v>0</v>
      </c>
    </row>
    <row r="33" spans="1:11" ht="12" customHeight="1">
      <c r="A33" s="12" t="s">
        <v>79</v>
      </c>
      <c r="D33" s="28"/>
    </row>
    <row r="34" spans="1:11" ht="15" customHeight="1">
      <c r="A34" s="12"/>
      <c r="D34" s="28"/>
    </row>
    <row r="35" spans="1:11" ht="15" customHeight="1">
      <c r="A35" s="37" t="s">
        <v>80</v>
      </c>
      <c r="B35" s="1"/>
    </row>
    <row r="36" spans="1:11" s="5" customFormat="1" ht="12.75" customHeight="1">
      <c r="A36" s="4" t="s">
        <v>67</v>
      </c>
      <c r="B36" s="171"/>
      <c r="C36" s="6"/>
      <c r="D36" s="8"/>
      <c r="E36" s="6"/>
      <c r="F36" s="6"/>
      <c r="G36" s="6"/>
      <c r="H36" s="114"/>
      <c r="I36" s="8"/>
    </row>
    <row r="37" spans="1:11" ht="26.25" customHeight="1">
      <c r="A37" s="48"/>
      <c r="B37" s="132" t="s">
        <v>9</v>
      </c>
      <c r="C37" s="46" t="s">
        <v>64</v>
      </c>
      <c r="D37" s="46" t="s">
        <v>65</v>
      </c>
      <c r="E37" s="46" t="s">
        <v>31</v>
      </c>
      <c r="F37" s="46" t="s">
        <v>32</v>
      </c>
      <c r="G37" s="49" t="s">
        <v>45</v>
      </c>
      <c r="H37" s="49" t="s">
        <v>63</v>
      </c>
      <c r="I37" s="8"/>
      <c r="J37" s="5"/>
    </row>
    <row r="38" spans="1:11" ht="23.25" customHeight="1">
      <c r="A38" s="7" t="s">
        <v>81</v>
      </c>
      <c r="B38" s="92">
        <v>130500</v>
      </c>
      <c r="C38" s="92">
        <f>SUM(C39:C41)</f>
        <v>130500</v>
      </c>
      <c r="D38" s="92">
        <v>116000</v>
      </c>
      <c r="E38" s="92">
        <v>10000</v>
      </c>
      <c r="F38" s="92">
        <v>12000</v>
      </c>
      <c r="G38" s="60">
        <f>F38-E38</f>
        <v>2000</v>
      </c>
      <c r="H38" s="60">
        <f>D38-C38</f>
        <v>-14500</v>
      </c>
      <c r="I38" s="8"/>
    </row>
    <row r="39" spans="1:11" ht="12.75" customHeight="1">
      <c r="A39" s="210" t="s">
        <v>82</v>
      </c>
      <c r="B39" s="89">
        <v>128500</v>
      </c>
      <c r="C39" s="89">
        <v>128500</v>
      </c>
      <c r="D39" s="89">
        <v>108000</v>
      </c>
      <c r="E39" s="89">
        <v>10000</v>
      </c>
      <c r="F39" s="89">
        <v>8000</v>
      </c>
      <c r="G39" s="60">
        <f>F39-E39</f>
        <v>-2000</v>
      </c>
      <c r="H39" s="60">
        <f>D39-C39</f>
        <v>-20500</v>
      </c>
      <c r="I39" s="8"/>
    </row>
    <row r="40" spans="1:11" ht="12.75" customHeight="1">
      <c r="A40" s="210" t="s">
        <v>83</v>
      </c>
      <c r="B40" s="89">
        <v>2000</v>
      </c>
      <c r="C40" s="89">
        <v>2000</v>
      </c>
      <c r="D40" s="89">
        <v>8000</v>
      </c>
      <c r="E40" s="89"/>
      <c r="F40" s="89">
        <v>4000</v>
      </c>
      <c r="G40" s="60">
        <f>F40</f>
        <v>4000</v>
      </c>
      <c r="H40" s="60">
        <f>D40-C40</f>
        <v>6000</v>
      </c>
      <c r="I40" s="8"/>
      <c r="J40" s="70"/>
      <c r="K40" s="131"/>
    </row>
    <row r="41" spans="1:11" ht="12.75" customHeight="1">
      <c r="A41" s="210" t="s">
        <v>84</v>
      </c>
      <c r="B41" s="89" t="s">
        <v>0</v>
      </c>
      <c r="C41" s="89" t="s">
        <v>0</v>
      </c>
      <c r="D41" s="89" t="s">
        <v>0</v>
      </c>
      <c r="E41" s="89" t="s">
        <v>0</v>
      </c>
      <c r="F41" s="89" t="s">
        <v>0</v>
      </c>
      <c r="G41" s="60" t="s">
        <v>0</v>
      </c>
      <c r="H41" s="60" t="s">
        <v>0</v>
      </c>
      <c r="I41" s="8"/>
      <c r="J41" s="70"/>
    </row>
    <row r="42" spans="1:11" ht="12.75" hidden="1" customHeight="1">
      <c r="A42" s="172" t="s">
        <v>1</v>
      </c>
      <c r="B42" s="89"/>
      <c r="C42" s="117"/>
      <c r="D42" s="89"/>
      <c r="E42" s="89"/>
      <c r="F42" s="89"/>
      <c r="G42" s="60">
        <f t="shared" ref="G42:G55" si="6">F42-E42</f>
        <v>0</v>
      </c>
      <c r="H42" s="60">
        <f t="shared" ref="H42:H55" si="7">D42-C42</f>
        <v>0</v>
      </c>
      <c r="I42" s="8"/>
      <c r="J42" s="70"/>
    </row>
    <row r="43" spans="1:11" ht="12.75" hidden="1" customHeight="1">
      <c r="A43" s="172" t="s">
        <v>2</v>
      </c>
      <c r="B43" s="94"/>
      <c r="C43" s="191"/>
      <c r="D43" s="94"/>
      <c r="E43" s="94"/>
      <c r="F43" s="94"/>
      <c r="G43" s="60">
        <f t="shared" si="6"/>
        <v>0</v>
      </c>
      <c r="H43" s="60">
        <f t="shared" si="7"/>
        <v>0</v>
      </c>
      <c r="I43" s="8"/>
      <c r="J43" s="70"/>
    </row>
    <row r="44" spans="1:11" ht="12.75" customHeight="1">
      <c r="A44" s="7" t="s">
        <v>85</v>
      </c>
      <c r="B44" s="92">
        <f>B45+B46</f>
        <v>69439.22</v>
      </c>
      <c r="C44" s="92">
        <f>SUM(C45:C47)</f>
        <v>69439.22</v>
      </c>
      <c r="D44" s="92">
        <f>D45+D46</f>
        <v>207835.08000000002</v>
      </c>
      <c r="E44" s="92">
        <v>18663</v>
      </c>
      <c r="F44" s="92">
        <f>F45+F46</f>
        <v>14795.1</v>
      </c>
      <c r="G44" s="60">
        <f>F44-E44</f>
        <v>-3867.8999999999996</v>
      </c>
      <c r="H44" s="60">
        <f>D44-C44</f>
        <v>138395.86000000002</v>
      </c>
      <c r="I44" s="8"/>
      <c r="J44" s="70"/>
    </row>
    <row r="45" spans="1:11" ht="12.75" customHeight="1">
      <c r="A45" s="210" t="s">
        <v>82</v>
      </c>
      <c r="B45" s="89">
        <v>68639.22</v>
      </c>
      <c r="C45" s="89">
        <v>68639.22</v>
      </c>
      <c r="D45" s="89">
        <v>198390.48</v>
      </c>
      <c r="E45" s="89">
        <v>18663</v>
      </c>
      <c r="F45" s="89">
        <v>9899.5</v>
      </c>
      <c r="G45" s="60">
        <f>F45-E45</f>
        <v>-8763.5</v>
      </c>
      <c r="H45" s="60">
        <f>D45-C45</f>
        <v>129751.26000000001</v>
      </c>
      <c r="I45" s="8"/>
      <c r="J45" s="70"/>
    </row>
    <row r="46" spans="1:11" ht="12.75" customHeight="1">
      <c r="A46" s="210" t="s">
        <v>83</v>
      </c>
      <c r="B46" s="89">
        <v>800</v>
      </c>
      <c r="C46" s="89">
        <v>800</v>
      </c>
      <c r="D46" s="89">
        <v>9444.6</v>
      </c>
      <c r="E46" s="89" t="s">
        <v>0</v>
      </c>
      <c r="F46" s="89">
        <v>4895.6000000000004</v>
      </c>
      <c r="G46" s="60">
        <f>F46</f>
        <v>4895.6000000000004</v>
      </c>
      <c r="H46" s="60">
        <f>D46-C46</f>
        <v>8644.6</v>
      </c>
      <c r="I46" s="8"/>
      <c r="J46" s="70"/>
    </row>
    <row r="47" spans="1:11" ht="12.75" customHeight="1">
      <c r="A47" s="210" t="s">
        <v>84</v>
      </c>
      <c r="B47" s="89" t="s">
        <v>0</v>
      </c>
      <c r="C47" s="89" t="s">
        <v>0</v>
      </c>
      <c r="D47" s="89" t="s">
        <v>0</v>
      </c>
      <c r="E47" s="89" t="s">
        <v>0</v>
      </c>
      <c r="F47" s="89" t="s">
        <v>0</v>
      </c>
      <c r="G47" s="60" t="s">
        <v>0</v>
      </c>
      <c r="H47" s="60" t="s">
        <v>0</v>
      </c>
      <c r="I47" s="8"/>
      <c r="J47" s="70"/>
    </row>
    <row r="48" spans="1:11" ht="12.75" hidden="1" customHeight="1">
      <c r="A48" s="172" t="s">
        <v>1</v>
      </c>
      <c r="B48" s="94"/>
      <c r="C48" s="191"/>
      <c r="D48" s="94"/>
      <c r="E48" s="94"/>
      <c r="F48" s="89" t="s">
        <v>0</v>
      </c>
      <c r="G48" s="60" t="e">
        <f t="shared" si="6"/>
        <v>#VALUE!</v>
      </c>
      <c r="H48" s="60">
        <f t="shared" si="7"/>
        <v>0</v>
      </c>
      <c r="I48" s="8">
        <v>7421</v>
      </c>
      <c r="J48" s="70"/>
    </row>
    <row r="49" spans="1:12" ht="12.75" hidden="1" customHeight="1">
      <c r="A49" s="172" t="s">
        <v>2</v>
      </c>
      <c r="B49" s="94"/>
      <c r="C49" s="191"/>
      <c r="D49" s="94"/>
      <c r="E49" s="94"/>
      <c r="F49" s="89" t="s">
        <v>0</v>
      </c>
      <c r="G49" s="60" t="e">
        <f t="shared" si="6"/>
        <v>#VALUE!</v>
      </c>
      <c r="H49" s="60">
        <f t="shared" si="7"/>
        <v>0</v>
      </c>
      <c r="I49" s="8"/>
      <c r="J49" s="70"/>
    </row>
    <row r="50" spans="1:12" ht="12.75" customHeight="1">
      <c r="A50" s="7" t="s">
        <v>86</v>
      </c>
      <c r="B50" s="92">
        <f>B51+B52</f>
        <v>67939.679999999993</v>
      </c>
      <c r="C50" s="92">
        <f>SUM(C51:C53)</f>
        <v>67939.679999999993</v>
      </c>
      <c r="D50" s="92">
        <f>D51+D52</f>
        <v>110293.37</v>
      </c>
      <c r="E50" s="92">
        <v>10000</v>
      </c>
      <c r="F50" s="92">
        <f>F51+F52</f>
        <v>11244</v>
      </c>
      <c r="G50" s="60">
        <f>F50-E50</f>
        <v>1244</v>
      </c>
      <c r="H50" s="60">
        <f>D50-C50</f>
        <v>42353.69</v>
      </c>
      <c r="I50" s="173"/>
      <c r="J50" s="70"/>
    </row>
    <row r="51" spans="1:12" ht="12.75" customHeight="1">
      <c r="A51" s="210" t="s">
        <v>82</v>
      </c>
      <c r="B51" s="89">
        <v>67139.679999999993</v>
      </c>
      <c r="C51" s="89">
        <v>67139.679999999993</v>
      </c>
      <c r="D51" s="89">
        <v>102293.37</v>
      </c>
      <c r="E51" s="89">
        <v>10000</v>
      </c>
      <c r="F51" s="89">
        <v>7244</v>
      </c>
      <c r="G51" s="60">
        <f>F51-E51</f>
        <v>-2756</v>
      </c>
      <c r="H51" s="60">
        <f>D51-C51</f>
        <v>35153.69</v>
      </c>
      <c r="I51" s="173"/>
      <c r="J51" s="70"/>
    </row>
    <row r="52" spans="1:12" ht="12.75" customHeight="1">
      <c r="A52" s="210" t="s">
        <v>83</v>
      </c>
      <c r="B52" s="89">
        <v>800</v>
      </c>
      <c r="C52" s="89">
        <v>800</v>
      </c>
      <c r="D52" s="89">
        <v>8000</v>
      </c>
      <c r="E52" s="89" t="s">
        <v>0</v>
      </c>
      <c r="F52" s="89">
        <v>4000</v>
      </c>
      <c r="G52" s="60">
        <f>F52</f>
        <v>4000</v>
      </c>
      <c r="H52" s="60">
        <f>D52-C52</f>
        <v>7200</v>
      </c>
      <c r="I52" s="8"/>
      <c r="J52" s="70"/>
    </row>
    <row r="53" spans="1:12" ht="12.75" customHeight="1">
      <c r="A53" s="210" t="s">
        <v>84</v>
      </c>
      <c r="B53" s="89" t="s">
        <v>0</v>
      </c>
      <c r="C53" s="89" t="s">
        <v>0</v>
      </c>
      <c r="D53" s="89"/>
      <c r="E53" s="89"/>
      <c r="F53" s="89"/>
      <c r="G53" s="60" t="s">
        <v>0</v>
      </c>
      <c r="H53" s="60" t="s">
        <v>0</v>
      </c>
      <c r="I53" s="8"/>
      <c r="J53" s="70"/>
    </row>
    <row r="54" spans="1:12" ht="12.75" hidden="1" customHeight="1">
      <c r="A54" s="172" t="s">
        <v>1</v>
      </c>
      <c r="B54" s="94"/>
      <c r="C54" s="191"/>
      <c r="D54" s="94"/>
      <c r="E54" s="94"/>
      <c r="F54" s="94"/>
      <c r="G54" s="60">
        <f t="shared" si="6"/>
        <v>0</v>
      </c>
      <c r="H54" s="60">
        <f t="shared" si="7"/>
        <v>0</v>
      </c>
      <c r="I54" s="8"/>
      <c r="J54" s="70"/>
    </row>
    <row r="55" spans="1:12" ht="12.75" hidden="1" customHeight="1">
      <c r="A55" s="172" t="s">
        <v>2</v>
      </c>
      <c r="B55" s="94"/>
      <c r="C55" s="191"/>
      <c r="D55" s="94"/>
      <c r="E55" s="94"/>
      <c r="F55" s="94"/>
      <c r="G55" s="60">
        <f t="shared" si="6"/>
        <v>0</v>
      </c>
      <c r="H55" s="60">
        <f t="shared" si="7"/>
        <v>0</v>
      </c>
      <c r="I55" s="8"/>
      <c r="J55" s="70"/>
    </row>
    <row r="56" spans="1:12" ht="23.25" customHeight="1">
      <c r="A56" s="7" t="s">
        <v>87</v>
      </c>
      <c r="B56" s="133">
        <v>9.9158618299759009</v>
      </c>
      <c r="C56" s="133">
        <v>9.9158618299759009</v>
      </c>
      <c r="D56" s="133">
        <v>2.5798160534518506</v>
      </c>
      <c r="E56" s="133">
        <v>0.2437829871764734</v>
      </c>
      <c r="F56" s="133">
        <v>0.3048652916955637</v>
      </c>
      <c r="G56" s="60">
        <f>F56-E56</f>
        <v>6.1082304519090302E-2</v>
      </c>
      <c r="H56" s="60">
        <f>D56-C56</f>
        <v>-7.3360457765240508</v>
      </c>
      <c r="I56" s="174"/>
      <c r="J56" s="70"/>
    </row>
    <row r="57" spans="1:12" ht="12" customHeight="1">
      <c r="A57" s="210" t="s">
        <v>82</v>
      </c>
      <c r="B57" s="134">
        <v>9.9170429331382834</v>
      </c>
      <c r="C57" s="134">
        <v>9.9170429331382834</v>
      </c>
      <c r="D57" s="134">
        <v>2.5655802844417286</v>
      </c>
      <c r="E57" s="134">
        <v>0.2437829871764734</v>
      </c>
      <c r="F57" s="134">
        <v>0.24172564681934947</v>
      </c>
      <c r="G57" s="60">
        <f>F57-E57</f>
        <v>-2.0573403571239324E-3</v>
      </c>
      <c r="H57" s="60">
        <f>D57-C57</f>
        <v>-7.3514626486965549</v>
      </c>
      <c r="I57" s="174"/>
      <c r="J57" s="70"/>
    </row>
    <row r="58" spans="1:12" ht="12" customHeight="1">
      <c r="A58" s="210" t="s">
        <v>83</v>
      </c>
      <c r="B58" s="134">
        <v>9.8501596377490426</v>
      </c>
      <c r="C58" s="134">
        <v>9.8501596377490426</v>
      </c>
      <c r="D58" s="134">
        <v>0.72989602728363479</v>
      </c>
      <c r="E58" s="134" t="s">
        <v>0</v>
      </c>
      <c r="F58" s="134">
        <v>0.41921118856638767</v>
      </c>
      <c r="G58" s="60">
        <f>F58</f>
        <v>0.41921118856638767</v>
      </c>
      <c r="H58" s="60">
        <f>D58-C58</f>
        <v>-9.1202636104654076</v>
      </c>
      <c r="I58" s="174"/>
      <c r="J58" s="70"/>
    </row>
    <row r="59" spans="1:12" ht="12" customHeight="1">
      <c r="A59" s="210" t="s">
        <v>84</v>
      </c>
      <c r="B59" s="134" t="s">
        <v>0</v>
      </c>
      <c r="C59" s="134" t="s">
        <v>0</v>
      </c>
      <c r="D59" s="134" t="s">
        <v>0</v>
      </c>
      <c r="E59" s="134" t="s">
        <v>0</v>
      </c>
      <c r="F59" s="134" t="s">
        <v>0</v>
      </c>
      <c r="G59" s="60" t="s">
        <v>0</v>
      </c>
      <c r="H59" s="60" t="s">
        <v>0</v>
      </c>
      <c r="I59" s="174"/>
      <c r="J59" s="70"/>
    </row>
    <row r="60" spans="1:12" ht="12" hidden="1" customHeight="1">
      <c r="A60" s="172" t="s">
        <v>1</v>
      </c>
      <c r="B60" s="68">
        <v>0</v>
      </c>
      <c r="C60" s="68"/>
      <c r="D60" s="89"/>
      <c r="E60" s="68">
        <v>0</v>
      </c>
      <c r="F60" s="68"/>
      <c r="G60" s="60">
        <f t="shared" ref="G60:G61" si="8">F60-E60</f>
        <v>0</v>
      </c>
      <c r="H60" s="60">
        <f t="shared" ref="H60:H61" si="9">D60-C60</f>
        <v>0</v>
      </c>
      <c r="I60" s="175"/>
      <c r="J60" s="56"/>
      <c r="K60" s="60">
        <f t="shared" ref="K60:K61" si="10">F60-E60</f>
        <v>0</v>
      </c>
      <c r="L60" s="60">
        <f t="shared" ref="L60:L61" si="11">F60-D60</f>
        <v>0</v>
      </c>
    </row>
    <row r="61" spans="1:12" ht="12" hidden="1" customHeight="1">
      <c r="A61" s="172" t="s">
        <v>2</v>
      </c>
      <c r="B61" s="68">
        <v>0</v>
      </c>
      <c r="C61" s="68"/>
      <c r="D61" s="89"/>
      <c r="E61" s="68">
        <v>0</v>
      </c>
      <c r="F61" s="68"/>
      <c r="G61" s="60">
        <f t="shared" si="8"/>
        <v>0</v>
      </c>
      <c r="H61" s="60">
        <f t="shared" si="9"/>
        <v>0</v>
      </c>
      <c r="I61" s="8"/>
      <c r="K61" s="60">
        <f t="shared" si="10"/>
        <v>0</v>
      </c>
      <c r="L61" s="60">
        <f t="shared" si="11"/>
        <v>0</v>
      </c>
    </row>
    <row r="62" spans="1:12" ht="13.5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12">
      <c r="A63" s="8"/>
      <c r="B63" s="8"/>
      <c r="C63" s="8"/>
      <c r="D63" s="8"/>
      <c r="E63" s="176"/>
      <c r="F63" s="8"/>
      <c r="G63" s="8"/>
      <c r="H63" s="8"/>
      <c r="I63" s="8"/>
    </row>
  </sheetData>
  <phoneticPr fontId="8" type="noConversion"/>
  <pageMargins left="0.74803149606299213" right="0.23622047244094491" top="0.62992125984251968" bottom="0.23622047244094491" header="0.47244094488188981" footer="0.19685039370078741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O67"/>
  <sheetViews>
    <sheetView workbookViewId="0"/>
  </sheetViews>
  <sheetFormatPr defaultRowHeight="11.25"/>
  <cols>
    <col min="1" max="1" width="27.28515625" style="2" customWidth="1"/>
    <col min="2" max="2" width="10.7109375" style="2" customWidth="1"/>
    <col min="3" max="4" width="11.140625" style="2" customWidth="1"/>
    <col min="5" max="8" width="10.7109375" style="2" customWidth="1"/>
    <col min="9" max="9" width="9" style="2" customWidth="1"/>
    <col min="10" max="10" width="11.140625" style="2" customWidth="1"/>
    <col min="11" max="16384" width="9.140625" style="2"/>
  </cols>
  <sheetData>
    <row r="1" spans="1:13" ht="15" customHeight="1">
      <c r="A1" s="37" t="s">
        <v>88</v>
      </c>
      <c r="B1" s="1"/>
      <c r="J1"/>
    </row>
    <row r="2" spans="1:13" s="5" customFormat="1" ht="12.75" customHeight="1">
      <c r="A2" s="4" t="s">
        <v>89</v>
      </c>
      <c r="B2" s="4"/>
      <c r="C2" s="6"/>
      <c r="D2" s="6"/>
      <c r="E2" s="6"/>
      <c r="F2" s="6"/>
      <c r="G2" s="6"/>
    </row>
    <row r="3" spans="1:13" ht="26.25" customHeight="1">
      <c r="A3" s="48"/>
      <c r="B3" s="132" t="s">
        <v>9</v>
      </c>
      <c r="C3" s="46" t="s">
        <v>64</v>
      </c>
      <c r="D3" s="46" t="s">
        <v>65</v>
      </c>
      <c r="E3" s="46" t="s">
        <v>31</v>
      </c>
      <c r="F3" s="46" t="s">
        <v>32</v>
      </c>
      <c r="G3" s="49" t="s">
        <v>45</v>
      </c>
      <c r="H3" s="49" t="s">
        <v>63</v>
      </c>
    </row>
    <row r="4" spans="1:13" ht="12.75" customHeight="1">
      <c r="A4" s="54" t="s">
        <v>90</v>
      </c>
      <c r="B4" s="92">
        <f>B5+B6+B7</f>
        <v>6638.4</v>
      </c>
      <c r="C4" s="92">
        <f t="shared" ref="C4" si="0">SUM(C5:C7)</f>
        <v>6638.4</v>
      </c>
      <c r="D4" s="92">
        <v>5397</v>
      </c>
      <c r="E4" s="92">
        <f>E5+E6+E7</f>
        <v>466</v>
      </c>
      <c r="F4" s="92" t="s">
        <v>0</v>
      </c>
      <c r="G4" s="187">
        <f>-E4</f>
        <v>-466</v>
      </c>
      <c r="H4" s="187">
        <f>+D4-C4</f>
        <v>-1241.3999999999996</v>
      </c>
      <c r="K4" s="71"/>
      <c r="L4" s="71"/>
      <c r="M4" s="71"/>
    </row>
    <row r="5" spans="1:13" ht="12.75" customHeight="1">
      <c r="A5" s="55" t="s">
        <v>91</v>
      </c>
      <c r="B5" s="89">
        <v>393</v>
      </c>
      <c r="C5" s="89">
        <v>393</v>
      </c>
      <c r="D5" s="89">
        <v>677</v>
      </c>
      <c r="E5" s="89">
        <v>66</v>
      </c>
      <c r="F5" s="89" t="s">
        <v>0</v>
      </c>
      <c r="G5" s="181">
        <f t="shared" ref="G5:G25" si="1">-E5</f>
        <v>-66</v>
      </c>
      <c r="H5" s="181">
        <f>+D5-C5</f>
        <v>284</v>
      </c>
      <c r="K5" s="71"/>
      <c r="L5" s="71"/>
      <c r="M5" s="71"/>
    </row>
    <row r="6" spans="1:13" ht="12.75" customHeight="1">
      <c r="A6" s="55" t="s">
        <v>92</v>
      </c>
      <c r="B6" s="89">
        <v>1508</v>
      </c>
      <c r="C6" s="89">
        <v>1508</v>
      </c>
      <c r="D6" s="89">
        <v>1550</v>
      </c>
      <c r="E6" s="89">
        <v>120</v>
      </c>
      <c r="F6" s="89" t="s">
        <v>0</v>
      </c>
      <c r="G6" s="181">
        <f t="shared" si="1"/>
        <v>-120</v>
      </c>
      <c r="H6" s="181">
        <f>+D6-C6</f>
        <v>42</v>
      </c>
      <c r="K6" s="71"/>
      <c r="L6" s="71"/>
      <c r="M6" s="71"/>
    </row>
    <row r="7" spans="1:13" ht="12.75" customHeight="1">
      <c r="A7" s="55" t="s">
        <v>93</v>
      </c>
      <c r="B7" s="89">
        <v>4737.3999999999996</v>
      </c>
      <c r="C7" s="89">
        <v>4737.3999999999996</v>
      </c>
      <c r="D7" s="89">
        <v>3170</v>
      </c>
      <c r="E7" s="89">
        <v>280</v>
      </c>
      <c r="F7" s="89" t="s">
        <v>0</v>
      </c>
      <c r="G7" s="188">
        <f t="shared" si="1"/>
        <v>-280</v>
      </c>
      <c r="H7" s="188">
        <f>+D7-C7</f>
        <v>-1567.3999999999996</v>
      </c>
      <c r="K7" s="71"/>
      <c r="L7" s="71"/>
      <c r="M7" s="71"/>
    </row>
    <row r="8" spans="1:13" ht="13.5" hidden="1" customHeight="1">
      <c r="A8" s="55" t="s">
        <v>3</v>
      </c>
      <c r="B8" s="117"/>
      <c r="C8" s="89"/>
      <c r="D8" s="117"/>
      <c r="E8" s="117"/>
      <c r="F8" s="117" t="s">
        <v>0</v>
      </c>
      <c r="G8" s="181">
        <f t="shared" si="1"/>
        <v>0</v>
      </c>
      <c r="H8" s="181">
        <f t="shared" ref="H8:H21" si="2">+D8-C8</f>
        <v>0</v>
      </c>
      <c r="K8" s="71"/>
      <c r="L8" s="71"/>
      <c r="M8" s="71"/>
    </row>
    <row r="9" spans="1:13" ht="12.75" hidden="1" customHeight="1">
      <c r="A9" s="55" t="s">
        <v>4</v>
      </c>
      <c r="B9" s="117"/>
      <c r="C9" s="89"/>
      <c r="D9" s="117"/>
      <c r="E9" s="117"/>
      <c r="F9" s="117" t="s">
        <v>0</v>
      </c>
      <c r="G9" s="181">
        <f t="shared" si="1"/>
        <v>0</v>
      </c>
      <c r="H9" s="181">
        <f t="shared" si="2"/>
        <v>0</v>
      </c>
      <c r="K9" s="71"/>
      <c r="L9" s="71"/>
      <c r="M9" s="71"/>
    </row>
    <row r="10" spans="1:13" ht="12.75" customHeight="1">
      <c r="A10" s="54" t="s">
        <v>94</v>
      </c>
      <c r="B10" s="92">
        <v>4806.174</v>
      </c>
      <c r="C10" s="92">
        <f t="shared" ref="C10" si="3">SUM(C11:C13)</f>
        <v>4806.174</v>
      </c>
      <c r="D10" s="92">
        <v>10949.3032</v>
      </c>
      <c r="E10" s="92">
        <f t="shared" ref="E10" si="4">SUM(E11:E13)</f>
        <v>793.3900000000001</v>
      </c>
      <c r="F10" s="92" t="s">
        <v>0</v>
      </c>
      <c r="G10" s="93">
        <f t="shared" si="1"/>
        <v>-793.3900000000001</v>
      </c>
      <c r="H10" s="93">
        <f>+D10-C10</f>
        <v>6143.1292000000003</v>
      </c>
      <c r="J10" s="11"/>
      <c r="K10" s="71"/>
      <c r="L10" s="71"/>
      <c r="M10" s="71"/>
    </row>
    <row r="11" spans="1:13" ht="12.75" customHeight="1">
      <c r="A11" s="55" t="s">
        <v>95</v>
      </c>
      <c r="B11" s="89">
        <v>35.549999999999997</v>
      </c>
      <c r="C11" s="89">
        <v>35.549999999999997</v>
      </c>
      <c r="D11" s="89">
        <v>964.8</v>
      </c>
      <c r="E11" s="89">
        <v>217.5</v>
      </c>
      <c r="F11" s="89" t="s">
        <v>0</v>
      </c>
      <c r="G11" s="181">
        <f t="shared" si="1"/>
        <v>-217.5</v>
      </c>
      <c r="H11" s="181">
        <f>+D11-C11</f>
        <v>929.25</v>
      </c>
      <c r="J11" s="11"/>
      <c r="K11" s="71"/>
      <c r="L11" s="71"/>
      <c r="M11" s="71"/>
    </row>
    <row r="12" spans="1:13" ht="12.75" customHeight="1">
      <c r="A12" s="55" t="s">
        <v>92</v>
      </c>
      <c r="B12" s="89">
        <v>1184.1600000000001</v>
      </c>
      <c r="C12" s="89">
        <v>1184.1600000000001</v>
      </c>
      <c r="D12" s="89">
        <v>4058.13</v>
      </c>
      <c r="E12" s="89">
        <v>274.29000000000002</v>
      </c>
      <c r="F12" s="89" t="s">
        <v>0</v>
      </c>
      <c r="G12" s="181">
        <f t="shared" si="1"/>
        <v>-274.29000000000002</v>
      </c>
      <c r="H12" s="181">
        <f>+D12-C12</f>
        <v>2873.9700000000003</v>
      </c>
      <c r="K12" s="71"/>
      <c r="L12" s="71"/>
      <c r="M12" s="71"/>
    </row>
    <row r="13" spans="1:13" ht="12.75" customHeight="1">
      <c r="A13" s="98" t="s">
        <v>93</v>
      </c>
      <c r="B13" s="89">
        <v>3586.4639999999999</v>
      </c>
      <c r="C13" s="89">
        <v>3586.4639999999999</v>
      </c>
      <c r="D13" s="89">
        <v>5926.3729999999996</v>
      </c>
      <c r="E13" s="89">
        <v>301.60000000000002</v>
      </c>
      <c r="F13" s="89" t="s">
        <v>0</v>
      </c>
      <c r="G13" s="181">
        <f t="shared" si="1"/>
        <v>-301.60000000000002</v>
      </c>
      <c r="H13" s="181">
        <f>+D13-C13</f>
        <v>2339.9089999999997</v>
      </c>
      <c r="K13" s="71"/>
      <c r="L13" s="71"/>
      <c r="M13" s="71"/>
    </row>
    <row r="14" spans="1:13" ht="12.75" hidden="1" customHeight="1">
      <c r="A14" s="98" t="s">
        <v>3</v>
      </c>
      <c r="B14" s="89"/>
      <c r="C14" s="89"/>
      <c r="D14" s="117"/>
      <c r="E14" s="117"/>
      <c r="F14" s="117" t="s">
        <v>0</v>
      </c>
      <c r="G14" s="182">
        <f t="shared" si="1"/>
        <v>0</v>
      </c>
      <c r="H14" s="182">
        <f t="shared" si="2"/>
        <v>0</v>
      </c>
      <c r="K14" s="71"/>
      <c r="L14" s="71"/>
      <c r="M14" s="71"/>
    </row>
    <row r="15" spans="1:13" ht="12.75" hidden="1" customHeight="1">
      <c r="A15" s="98" t="s">
        <v>4</v>
      </c>
      <c r="B15" s="89"/>
      <c r="C15" s="89"/>
      <c r="D15" s="117"/>
      <c r="E15" s="117"/>
      <c r="F15" s="117" t="s">
        <v>0</v>
      </c>
      <c r="G15" s="182">
        <f t="shared" si="1"/>
        <v>0</v>
      </c>
      <c r="H15" s="182">
        <f t="shared" si="2"/>
        <v>0</v>
      </c>
      <c r="K15" s="71"/>
      <c r="L15" s="71"/>
      <c r="M15" s="71"/>
    </row>
    <row r="16" spans="1:13" ht="12.75" customHeight="1">
      <c r="A16" s="90" t="s">
        <v>96</v>
      </c>
      <c r="B16" s="92">
        <v>3777.33</v>
      </c>
      <c r="C16" s="92">
        <f t="shared" ref="C16" si="5">SUM(C17:C19)</f>
        <v>3777.33</v>
      </c>
      <c r="D16" s="92">
        <v>5719.71</v>
      </c>
      <c r="E16" s="92">
        <f>E17+E18+E19</f>
        <v>385.6</v>
      </c>
      <c r="F16" s="92" t="s">
        <v>0</v>
      </c>
      <c r="G16" s="93">
        <f t="shared" si="1"/>
        <v>-385.6</v>
      </c>
      <c r="H16" s="93">
        <f>+D16-C16</f>
        <v>1942.38</v>
      </c>
      <c r="K16" s="71"/>
      <c r="L16" s="71"/>
      <c r="M16" s="71"/>
    </row>
    <row r="17" spans="1:15" ht="12.75" customHeight="1">
      <c r="A17" s="55" t="s">
        <v>95</v>
      </c>
      <c r="B17" s="89">
        <v>14</v>
      </c>
      <c r="C17" s="89">
        <v>14</v>
      </c>
      <c r="D17" s="89">
        <v>456</v>
      </c>
      <c r="E17" s="89">
        <v>69</v>
      </c>
      <c r="F17" s="89" t="s">
        <v>0</v>
      </c>
      <c r="G17" s="181">
        <f t="shared" si="1"/>
        <v>-69</v>
      </c>
      <c r="H17" s="181">
        <f>+D17-C17</f>
        <v>442</v>
      </c>
      <c r="K17" s="71"/>
      <c r="L17" s="71"/>
      <c r="M17" s="71"/>
    </row>
    <row r="18" spans="1:15" ht="12.75" customHeight="1">
      <c r="A18" s="55" t="s">
        <v>92</v>
      </c>
      <c r="B18" s="89">
        <v>878.87</v>
      </c>
      <c r="C18" s="89">
        <v>818.87</v>
      </c>
      <c r="D18" s="89">
        <v>1800</v>
      </c>
      <c r="E18" s="89">
        <v>120</v>
      </c>
      <c r="F18" s="89" t="s">
        <v>0</v>
      </c>
      <c r="G18" s="181">
        <f t="shared" si="1"/>
        <v>-120</v>
      </c>
      <c r="H18" s="181">
        <f>+D18-C18</f>
        <v>981.13</v>
      </c>
      <c r="I18" s="95"/>
      <c r="K18" s="71"/>
      <c r="L18" s="71"/>
      <c r="M18" s="71"/>
    </row>
    <row r="19" spans="1:15" ht="12.75" customHeight="1">
      <c r="A19" s="98" t="s">
        <v>93</v>
      </c>
      <c r="B19" s="89">
        <v>2884.46</v>
      </c>
      <c r="C19" s="89">
        <v>2944.46</v>
      </c>
      <c r="D19" s="89">
        <v>3463.71</v>
      </c>
      <c r="E19" s="89">
        <v>196.6</v>
      </c>
      <c r="F19" s="89" t="s">
        <v>0</v>
      </c>
      <c r="G19" s="181">
        <f t="shared" si="1"/>
        <v>-196.6</v>
      </c>
      <c r="H19" s="181">
        <f>+D19-C19</f>
        <v>519.25</v>
      </c>
      <c r="K19" s="71"/>
      <c r="L19" s="71"/>
      <c r="M19" s="71"/>
    </row>
    <row r="20" spans="1:15" ht="12.75" hidden="1" customHeight="1">
      <c r="A20" s="98" t="s">
        <v>3</v>
      </c>
      <c r="B20" s="89"/>
      <c r="C20" s="89"/>
      <c r="D20" s="117"/>
      <c r="E20" s="117"/>
      <c r="F20" s="117" t="s">
        <v>0</v>
      </c>
      <c r="G20" s="182">
        <f t="shared" si="1"/>
        <v>0</v>
      </c>
      <c r="H20" s="182">
        <f t="shared" si="2"/>
        <v>0</v>
      </c>
      <c r="K20" s="71"/>
      <c r="L20" s="71"/>
      <c r="M20" s="71"/>
    </row>
    <row r="21" spans="1:15" ht="12.75" hidden="1" customHeight="1">
      <c r="A21" s="98" t="s">
        <v>4</v>
      </c>
      <c r="B21" s="89"/>
      <c r="C21" s="89"/>
      <c r="D21" s="117"/>
      <c r="E21" s="117"/>
      <c r="F21" s="117" t="s">
        <v>0</v>
      </c>
      <c r="G21" s="182">
        <f t="shared" si="1"/>
        <v>0</v>
      </c>
      <c r="H21" s="182">
        <f t="shared" si="2"/>
        <v>0</v>
      </c>
      <c r="K21" s="71"/>
      <c r="L21" s="71"/>
      <c r="M21" s="71"/>
    </row>
    <row r="22" spans="1:15" ht="12.75" customHeight="1">
      <c r="A22" s="90" t="s">
        <v>97</v>
      </c>
      <c r="B22" s="133">
        <v>12.762447126132999</v>
      </c>
      <c r="C22" s="133">
        <v>12.762447126132999</v>
      </c>
      <c r="D22" s="133">
        <v>9.8552356059260688</v>
      </c>
      <c r="E22" s="133">
        <v>5.8217271784232363</v>
      </c>
      <c r="F22" s="133" t="s">
        <v>0</v>
      </c>
      <c r="G22" s="189">
        <f t="shared" si="1"/>
        <v>-5.8217271784232363</v>
      </c>
      <c r="H22" s="189">
        <f>+D22-C22</f>
        <v>-2.9072115202069302</v>
      </c>
      <c r="J22" s="56"/>
      <c r="K22" s="71"/>
      <c r="L22" s="71"/>
      <c r="M22" s="71"/>
    </row>
    <row r="23" spans="1:15" ht="12.75" customHeight="1">
      <c r="A23" s="55" t="s">
        <v>95</v>
      </c>
      <c r="B23" s="134">
        <v>8.0649999999999995</v>
      </c>
      <c r="C23" s="134">
        <v>8.0649999999999995</v>
      </c>
      <c r="D23" s="134">
        <v>3.6194728260869566</v>
      </c>
      <c r="E23" s="134">
        <v>2.9847826086956522</v>
      </c>
      <c r="F23" s="134" t="s">
        <v>0</v>
      </c>
      <c r="G23" s="190">
        <f t="shared" si="1"/>
        <v>-2.9847826086956522</v>
      </c>
      <c r="H23" s="190">
        <f>+D23-C23</f>
        <v>-4.4455271739130424</v>
      </c>
      <c r="J23" s="56"/>
      <c r="K23" s="71"/>
      <c r="L23" s="71"/>
      <c r="M23" s="71"/>
    </row>
    <row r="24" spans="1:15" ht="12.75" customHeight="1">
      <c r="A24" s="55" t="s">
        <v>92</v>
      </c>
      <c r="B24" s="134">
        <v>12.084720693260245</v>
      </c>
      <c r="C24" s="134">
        <v>12.084720693260245</v>
      </c>
      <c r="D24" s="134">
        <v>8.0835155172413806</v>
      </c>
      <c r="E24" s="134">
        <v>4.9000000000000004</v>
      </c>
      <c r="F24" s="134" t="s">
        <v>0</v>
      </c>
      <c r="G24" s="190">
        <f t="shared" si="1"/>
        <v>-4.9000000000000004</v>
      </c>
      <c r="H24" s="190">
        <f>+D24-C24</f>
        <v>-4.0012051760188641</v>
      </c>
      <c r="J24" s="56"/>
      <c r="K24" s="71"/>
      <c r="L24" s="71"/>
      <c r="M24" s="71"/>
    </row>
    <row r="25" spans="1:15" ht="12.75" customHeight="1">
      <c r="A25" s="55" t="s">
        <v>93</v>
      </c>
      <c r="B25" s="134">
        <v>13.020777081458638</v>
      </c>
      <c r="C25" s="134">
        <v>13.020777081458638</v>
      </c>
      <c r="D25" s="134">
        <v>11.278135577538727</v>
      </c>
      <c r="E25" s="134">
        <v>7.38</v>
      </c>
      <c r="F25" s="134" t="s">
        <v>0</v>
      </c>
      <c r="G25" s="190">
        <f t="shared" si="1"/>
        <v>-7.38</v>
      </c>
      <c r="H25" s="190">
        <f>+D25-C25</f>
        <v>-1.742641503919911</v>
      </c>
      <c r="J25" s="56"/>
      <c r="K25" s="71"/>
      <c r="L25" s="71"/>
      <c r="M25" s="71"/>
    </row>
    <row r="26" spans="1:15" ht="12.75" hidden="1" customHeight="1">
      <c r="A26" s="55" t="s">
        <v>3</v>
      </c>
      <c r="B26" s="69">
        <v>0</v>
      </c>
      <c r="C26" s="67">
        <v>0</v>
      </c>
      <c r="D26" s="69">
        <v>0</v>
      </c>
      <c r="E26" s="69"/>
      <c r="F26" s="92" t="s">
        <v>0</v>
      </c>
      <c r="G26" s="60" t="e">
        <f t="shared" ref="G26:G27" si="6">F26-E26</f>
        <v>#VALUE!</v>
      </c>
      <c r="H26" s="60">
        <f t="shared" ref="H26:H27" si="7">+D26-C26</f>
        <v>0</v>
      </c>
      <c r="I26"/>
      <c r="K26" s="2" t="b">
        <f>B26=C26</f>
        <v>1</v>
      </c>
      <c r="M26" s="71"/>
      <c r="N26" s="71"/>
      <c r="O26" s="71"/>
    </row>
    <row r="27" spans="1:15" ht="12.75" hidden="1" customHeight="1">
      <c r="A27" s="55" t="s">
        <v>4</v>
      </c>
      <c r="B27" s="69">
        <v>0</v>
      </c>
      <c r="C27" s="67">
        <v>0</v>
      </c>
      <c r="D27" s="69">
        <v>0</v>
      </c>
      <c r="E27" s="69"/>
      <c r="F27" s="92" t="s">
        <v>0</v>
      </c>
      <c r="G27" s="60" t="e">
        <f t="shared" si="6"/>
        <v>#VALUE!</v>
      </c>
      <c r="H27" s="60">
        <f t="shared" si="7"/>
        <v>0</v>
      </c>
      <c r="I27"/>
      <c r="K27" s="2" t="b">
        <f>B27=C27</f>
        <v>1</v>
      </c>
      <c r="M27" s="71"/>
      <c r="N27" s="71"/>
      <c r="O27" s="71"/>
    </row>
    <row r="28" spans="1:15" ht="15" customHeight="1">
      <c r="C28" s="8"/>
    </row>
    <row r="29" spans="1:15" ht="15" customHeight="1">
      <c r="A29" s="37"/>
      <c r="B29" s="1"/>
      <c r="J29"/>
    </row>
    <row r="30" spans="1:15" s="5" customFormat="1" ht="12.75" customHeight="1">
      <c r="A30" s="118" t="s">
        <v>98</v>
      </c>
      <c r="B30" s="119"/>
      <c r="C30" s="120"/>
      <c r="D30" s="120"/>
      <c r="E30" s="120"/>
      <c r="F30" s="120"/>
      <c r="G30" s="120"/>
      <c r="H30" s="120"/>
      <c r="K30" s="101"/>
    </row>
    <row r="31" spans="1:15" ht="12.75" customHeight="1">
      <c r="A31" s="121" t="s">
        <v>89</v>
      </c>
      <c r="B31" s="121"/>
      <c r="C31" s="122"/>
      <c r="D31" s="122"/>
      <c r="E31" s="122"/>
      <c r="F31" s="122"/>
      <c r="G31" s="122"/>
      <c r="H31" s="123"/>
      <c r="I31" s="92"/>
      <c r="J31" s="89"/>
      <c r="K31" s="28"/>
      <c r="L31" s="107"/>
    </row>
    <row r="32" spans="1:15" ht="26.25" customHeight="1">
      <c r="A32" s="48"/>
      <c r="B32" s="132" t="s">
        <v>9</v>
      </c>
      <c r="C32" s="46" t="s">
        <v>64</v>
      </c>
      <c r="D32" s="46" t="s">
        <v>65</v>
      </c>
      <c r="E32" s="46" t="s">
        <v>31</v>
      </c>
      <c r="F32" s="46" t="s">
        <v>32</v>
      </c>
      <c r="G32" s="49" t="s">
        <v>45</v>
      </c>
      <c r="H32" s="49" t="s">
        <v>63</v>
      </c>
    </row>
    <row r="33" spans="1:12" ht="12.75" customHeight="1">
      <c r="A33" s="124" t="s">
        <v>90</v>
      </c>
      <c r="B33" s="125">
        <v>7651.8</v>
      </c>
      <c r="C33" s="125">
        <f t="shared" ref="C33" si="8">C34+C35+C36</f>
        <v>7651.8</v>
      </c>
      <c r="D33" s="125">
        <v>6675</v>
      </c>
      <c r="E33" s="125">
        <v>500</v>
      </c>
      <c r="F33" s="125">
        <f>F35</f>
        <v>1435</v>
      </c>
      <c r="G33" s="187">
        <f>+F33-E33</f>
        <v>935</v>
      </c>
      <c r="H33" s="183">
        <f>+D33-C33</f>
        <v>-976.80000000000018</v>
      </c>
      <c r="I33" s="89"/>
      <c r="J33" s="89"/>
      <c r="K33" s="86"/>
      <c r="L33" s="107"/>
    </row>
    <row r="34" spans="1:12" ht="12.75" customHeight="1">
      <c r="A34" s="126" t="s">
        <v>99</v>
      </c>
      <c r="B34" s="127">
        <v>5226.8</v>
      </c>
      <c r="C34" s="127">
        <v>5226.8</v>
      </c>
      <c r="D34" s="127">
        <v>3649</v>
      </c>
      <c r="E34" s="127">
        <v>200</v>
      </c>
      <c r="F34" s="127" t="s">
        <v>0</v>
      </c>
      <c r="G34" s="181">
        <f>-E34</f>
        <v>-200</v>
      </c>
      <c r="H34" s="184">
        <f>+D34-C34</f>
        <v>-1577.8000000000002</v>
      </c>
      <c r="I34" s="89"/>
      <c r="J34" s="61"/>
      <c r="K34" s="107"/>
      <c r="L34" s="107"/>
    </row>
    <row r="35" spans="1:12" ht="12.75" customHeight="1">
      <c r="A35" s="126" t="s">
        <v>100</v>
      </c>
      <c r="B35" s="127">
        <v>1410</v>
      </c>
      <c r="C35" s="127">
        <v>1410</v>
      </c>
      <c r="D35" s="127">
        <v>1970</v>
      </c>
      <c r="E35" s="127" t="s">
        <v>0</v>
      </c>
      <c r="F35" s="127">
        <v>1435</v>
      </c>
      <c r="G35" s="181">
        <f>+F35</f>
        <v>1435</v>
      </c>
      <c r="H35" s="184">
        <f>+D35-C35</f>
        <v>560</v>
      </c>
      <c r="I35" s="89"/>
      <c r="J35" s="61"/>
      <c r="K35" s="107"/>
      <c r="L35" s="107"/>
    </row>
    <row r="36" spans="1:12" ht="12.75" customHeight="1">
      <c r="A36" s="126" t="s">
        <v>101</v>
      </c>
      <c r="B36" s="127">
        <v>1015</v>
      </c>
      <c r="C36" s="127">
        <v>1015</v>
      </c>
      <c r="D36" s="127">
        <v>1056</v>
      </c>
      <c r="E36" s="127">
        <v>300</v>
      </c>
      <c r="F36" s="127" t="s">
        <v>0</v>
      </c>
      <c r="G36" s="188">
        <f>-E36</f>
        <v>-300</v>
      </c>
      <c r="H36" s="184">
        <f>+D36-C36</f>
        <v>41</v>
      </c>
      <c r="I36" s="61"/>
      <c r="J36" s="61"/>
      <c r="K36" s="107"/>
      <c r="L36" s="107"/>
    </row>
    <row r="37" spans="1:12" ht="12.75" customHeight="1">
      <c r="A37" s="126"/>
      <c r="B37" s="127"/>
      <c r="C37" s="127"/>
      <c r="D37" s="127"/>
      <c r="E37" s="127"/>
      <c r="F37" s="127" t="s">
        <v>0</v>
      </c>
      <c r="G37" s="187"/>
      <c r="H37" s="184"/>
      <c r="I37" s="61"/>
      <c r="J37" s="61"/>
      <c r="K37" s="107"/>
      <c r="L37" s="107"/>
    </row>
    <row r="38" spans="1:12" ht="12.75" customHeight="1">
      <c r="A38" s="124" t="s">
        <v>94</v>
      </c>
      <c r="B38" s="125">
        <v>6319.1916000000001</v>
      </c>
      <c r="C38" s="125">
        <f t="shared" ref="C38" si="9">C39+C40+C41</f>
        <v>6319.1916000000001</v>
      </c>
      <c r="D38" s="125">
        <v>11562.787</v>
      </c>
      <c r="E38" s="125">
        <v>1458.2</v>
      </c>
      <c r="F38" s="125">
        <f>F40</f>
        <v>3928.9</v>
      </c>
      <c r="G38" s="93">
        <f>+F38-E38</f>
        <v>2470.6999999999998</v>
      </c>
      <c r="H38" s="183">
        <f>+D38-C38</f>
        <v>5243.5954000000002</v>
      </c>
      <c r="I38" s="61"/>
      <c r="J38" s="61"/>
      <c r="K38" s="107"/>
      <c r="L38" s="107"/>
    </row>
    <row r="39" spans="1:12" ht="12.75" customHeight="1">
      <c r="A39" s="126" t="s">
        <v>99</v>
      </c>
      <c r="B39" s="127">
        <v>3266.2676000000001</v>
      </c>
      <c r="C39" s="127">
        <v>3266.2676000000001</v>
      </c>
      <c r="D39" s="127">
        <v>5584.95</v>
      </c>
      <c r="E39" s="127">
        <v>730</v>
      </c>
      <c r="F39" s="127" t="s">
        <v>0</v>
      </c>
      <c r="G39" s="181">
        <f>-E39</f>
        <v>-730</v>
      </c>
      <c r="H39" s="184">
        <f>+D39-C39</f>
        <v>2318.6823999999997</v>
      </c>
      <c r="I39" s="61"/>
      <c r="J39" s="93"/>
      <c r="K39" s="107"/>
      <c r="L39" s="107"/>
    </row>
    <row r="40" spans="1:12" ht="12.75" customHeight="1">
      <c r="A40" s="126" t="s">
        <v>100</v>
      </c>
      <c r="B40" s="127">
        <v>1271.1500000000001</v>
      </c>
      <c r="C40" s="127">
        <v>1271.1500000000001</v>
      </c>
      <c r="D40" s="127">
        <v>4714.3999999999996</v>
      </c>
      <c r="E40" s="127" t="s">
        <v>0</v>
      </c>
      <c r="F40" s="127">
        <v>3928.9</v>
      </c>
      <c r="G40" s="188">
        <f>+F40</f>
        <v>3928.9</v>
      </c>
      <c r="H40" s="184">
        <f>+D40-C40</f>
        <v>3443.2499999999995</v>
      </c>
      <c r="I40" s="61"/>
      <c r="J40" s="89"/>
      <c r="K40" s="107"/>
      <c r="L40" s="107"/>
    </row>
    <row r="41" spans="1:12" ht="12.75" customHeight="1">
      <c r="A41" s="126" t="s">
        <v>101</v>
      </c>
      <c r="B41" s="127">
        <v>1781.7739999999999</v>
      </c>
      <c r="C41" s="127">
        <v>1781.7739999999999</v>
      </c>
      <c r="D41" s="127">
        <v>1263.4369999999999</v>
      </c>
      <c r="E41" s="127">
        <v>728.2</v>
      </c>
      <c r="F41" s="127" t="s">
        <v>0</v>
      </c>
      <c r="G41" s="188">
        <f>-E41</f>
        <v>-728.2</v>
      </c>
      <c r="H41" s="184">
        <f>+D41-C41</f>
        <v>-518.33699999999999</v>
      </c>
      <c r="I41" s="93"/>
      <c r="J41" s="89"/>
      <c r="K41" s="107"/>
      <c r="L41" s="107"/>
    </row>
    <row r="42" spans="1:12" ht="12.75" customHeight="1">
      <c r="A42" s="128"/>
      <c r="B42" s="127"/>
      <c r="C42" s="127"/>
      <c r="D42" s="127"/>
      <c r="E42" s="127"/>
      <c r="F42" s="127"/>
      <c r="G42" s="181"/>
      <c r="H42" s="184"/>
      <c r="I42" s="89"/>
      <c r="J42" s="89"/>
      <c r="K42" s="107"/>
      <c r="L42" s="107"/>
    </row>
    <row r="43" spans="1:12" ht="12.75" customHeight="1">
      <c r="A43" s="129" t="s">
        <v>96</v>
      </c>
      <c r="B43" s="125">
        <v>5243.4619999999995</v>
      </c>
      <c r="C43" s="125">
        <f t="shared" ref="C43" si="10">C44+C45+C46</f>
        <v>5243.4619999999995</v>
      </c>
      <c r="D43" s="125">
        <v>7994.65</v>
      </c>
      <c r="E43" s="125">
        <v>900</v>
      </c>
      <c r="F43" s="125">
        <v>1417.35</v>
      </c>
      <c r="G43" s="93">
        <f>+F43-E43</f>
        <v>517.34999999999991</v>
      </c>
      <c r="H43" s="183">
        <f>+D43-C43</f>
        <v>2751.1880000000001</v>
      </c>
      <c r="I43" s="89"/>
      <c r="J43" s="89"/>
      <c r="K43" s="107"/>
      <c r="L43" s="107"/>
    </row>
    <row r="44" spans="1:12" ht="12.75" customHeight="1">
      <c r="A44" s="126" t="s">
        <v>99</v>
      </c>
      <c r="B44" s="127">
        <v>3009.2170000000001</v>
      </c>
      <c r="C44" s="127">
        <v>3009.2170000000001</v>
      </c>
      <c r="D44" s="127">
        <v>4758.5</v>
      </c>
      <c r="E44" s="127">
        <v>300</v>
      </c>
      <c r="F44" s="127" t="s">
        <v>0</v>
      </c>
      <c r="G44" s="181">
        <f>-E44</f>
        <v>-300</v>
      </c>
      <c r="H44" s="184">
        <f>+D44-C44</f>
        <v>1749.2829999999999</v>
      </c>
      <c r="I44" s="89"/>
      <c r="J44" s="89"/>
      <c r="K44" s="107"/>
      <c r="L44" s="107"/>
    </row>
    <row r="45" spans="1:12" ht="12.75" customHeight="1">
      <c r="A45" s="126" t="s">
        <v>100</v>
      </c>
      <c r="B45" s="127">
        <v>828.5</v>
      </c>
      <c r="C45" s="127">
        <v>828.5</v>
      </c>
      <c r="D45" s="127">
        <v>2140.85</v>
      </c>
      <c r="E45" s="127" t="s">
        <v>0</v>
      </c>
      <c r="F45" s="127">
        <v>1417.35</v>
      </c>
      <c r="G45" s="188">
        <f>+F45</f>
        <v>1417.35</v>
      </c>
      <c r="H45" s="184">
        <f>+D45-C45</f>
        <v>1312.35</v>
      </c>
      <c r="I45" s="89"/>
      <c r="J45" s="89"/>
      <c r="K45" s="107"/>
      <c r="L45" s="107"/>
    </row>
    <row r="46" spans="1:12" ht="12.75" customHeight="1">
      <c r="A46" s="126" t="s">
        <v>101</v>
      </c>
      <c r="B46" s="127">
        <v>1405.7449999999999</v>
      </c>
      <c r="C46" s="127">
        <v>1405.7449999999999</v>
      </c>
      <c r="D46" s="127">
        <v>1095.3</v>
      </c>
      <c r="E46" s="127">
        <v>600</v>
      </c>
      <c r="F46" s="127" t="s">
        <v>0</v>
      </c>
      <c r="G46" s="188">
        <f>-E46</f>
        <v>-600</v>
      </c>
      <c r="H46" s="184">
        <f>+D46-C46</f>
        <v>-310.44499999999994</v>
      </c>
      <c r="I46" s="89"/>
      <c r="J46" s="89"/>
      <c r="K46" s="107"/>
      <c r="L46" s="107"/>
    </row>
    <row r="47" spans="1:12" ht="12.75" customHeight="1">
      <c r="A47" s="128"/>
      <c r="B47" s="127"/>
      <c r="C47" s="127"/>
      <c r="D47" s="127"/>
      <c r="E47" s="127"/>
      <c r="F47" s="127"/>
      <c r="G47" s="181"/>
      <c r="H47" s="184"/>
      <c r="I47" s="89"/>
      <c r="J47" s="89"/>
      <c r="K47" s="107"/>
      <c r="L47" s="107"/>
    </row>
    <row r="48" spans="1:12" ht="12.75" customHeight="1">
      <c r="A48" s="129" t="s">
        <v>97</v>
      </c>
      <c r="B48" s="135">
        <v>15.835829868668016</v>
      </c>
      <c r="C48" s="135">
        <v>15.835829868668016</v>
      </c>
      <c r="D48" s="135">
        <v>16.530439658354517</v>
      </c>
      <c r="E48" s="135">
        <v>16.367999999999999</v>
      </c>
      <c r="F48" s="135">
        <v>14.27147493561929</v>
      </c>
      <c r="G48" s="93">
        <f>+F48-E48</f>
        <v>-2.0965250643807085</v>
      </c>
      <c r="H48" s="185">
        <f>+D48-C48</f>
        <v>0.69460978968650089</v>
      </c>
      <c r="I48" s="89"/>
      <c r="J48" s="89"/>
      <c r="K48" s="107"/>
      <c r="L48" s="107"/>
    </row>
    <row r="49" spans="1:12" ht="12.75" customHeight="1">
      <c r="A49" s="126" t="s">
        <v>99</v>
      </c>
      <c r="B49" s="136">
        <v>15.49028830830261</v>
      </c>
      <c r="C49" s="136">
        <v>15.49028830830261</v>
      </c>
      <c r="D49" s="136">
        <v>16.118000000000002</v>
      </c>
      <c r="E49" s="136">
        <v>13.8</v>
      </c>
      <c r="F49" s="136" t="s">
        <v>0</v>
      </c>
      <c r="G49" s="181">
        <f>-E49</f>
        <v>-13.8</v>
      </c>
      <c r="H49" s="186">
        <f>+D49-C49</f>
        <v>0.62771169169739238</v>
      </c>
      <c r="I49" s="89"/>
      <c r="J49" s="93"/>
      <c r="K49" s="107"/>
      <c r="L49" s="107"/>
    </row>
    <row r="50" spans="1:12" ht="12.75" customHeight="1">
      <c r="A50" s="126" t="s">
        <v>100</v>
      </c>
      <c r="B50" s="136">
        <v>16.2775</v>
      </c>
      <c r="C50" s="136">
        <v>16.2775</v>
      </c>
      <c r="D50" s="136">
        <v>15.87049164520643</v>
      </c>
      <c r="E50" s="136" t="s">
        <v>0</v>
      </c>
      <c r="F50" s="136">
        <v>14.27147493561929</v>
      </c>
      <c r="G50" s="188">
        <f>+F50</f>
        <v>14.27147493561929</v>
      </c>
      <c r="H50" s="186">
        <f>+D50-C50</f>
        <v>-0.40700835479356989</v>
      </c>
      <c r="I50" s="89"/>
    </row>
    <row r="51" spans="1:12" ht="12.75" customHeight="1">
      <c r="A51" s="126" t="s">
        <v>101</v>
      </c>
      <c r="B51" s="136">
        <v>17.72582827568521</v>
      </c>
      <c r="C51" s="136">
        <v>17.72582827568521</v>
      </c>
      <c r="D51" s="136">
        <v>19.122499999999999</v>
      </c>
      <c r="E51" s="136">
        <v>18.079999999999998</v>
      </c>
      <c r="F51" s="136" t="s">
        <v>0</v>
      </c>
      <c r="G51" s="188">
        <f>-E51</f>
        <v>-18.079999999999998</v>
      </c>
      <c r="H51" s="186">
        <f>+D51-C51</f>
        <v>1.396671724314789</v>
      </c>
      <c r="I51" s="93"/>
      <c r="J51" s="89"/>
      <c r="K51" s="88"/>
      <c r="L51" s="88"/>
    </row>
    <row r="52" spans="1:12" ht="12.75" customHeight="1">
      <c r="A52" s="53"/>
      <c r="B52" s="91"/>
      <c r="C52" s="91"/>
      <c r="D52" s="91"/>
      <c r="E52" s="91"/>
      <c r="F52" s="91"/>
      <c r="G52" s="93"/>
      <c r="H52" s="60"/>
      <c r="I52" s="89"/>
      <c r="J52" s="89"/>
      <c r="K52" s="88"/>
      <c r="L52" s="88"/>
    </row>
    <row r="53" spans="1:12" ht="12.75" customHeight="1">
      <c r="A53" s="53"/>
      <c r="B53" s="91"/>
      <c r="C53" s="91"/>
      <c r="D53" s="91"/>
      <c r="E53" s="91"/>
      <c r="F53" s="91"/>
      <c r="G53" s="181"/>
      <c r="H53" s="60"/>
      <c r="I53" s="89"/>
      <c r="J53" s="89"/>
      <c r="K53" s="88"/>
      <c r="L53" s="88"/>
    </row>
    <row r="54" spans="1:12" s="5" customFormat="1" ht="12.75" customHeight="1">
      <c r="A54" s="211" t="s">
        <v>102</v>
      </c>
      <c r="B54" s="119"/>
      <c r="C54" s="120"/>
      <c r="D54" s="120"/>
      <c r="E54" s="120"/>
      <c r="F54" s="120"/>
      <c r="G54" s="188"/>
      <c r="H54" s="120"/>
      <c r="K54" s="101"/>
    </row>
    <row r="55" spans="1:12" ht="12.75" customHeight="1">
      <c r="A55" s="212" t="s">
        <v>103</v>
      </c>
      <c r="B55" s="121"/>
      <c r="C55" s="122"/>
      <c r="D55" s="122"/>
      <c r="E55" s="122"/>
      <c r="F55" s="122"/>
      <c r="G55" s="188"/>
      <c r="H55" s="123"/>
      <c r="I55" s="92"/>
      <c r="J55" s="89"/>
      <c r="K55" s="28"/>
      <c r="L55" s="107"/>
    </row>
    <row r="56" spans="1:12" ht="26.25" customHeight="1">
      <c r="A56" s="48"/>
      <c r="B56" s="132" t="s">
        <v>9</v>
      </c>
      <c r="C56" s="46" t="s">
        <v>64</v>
      </c>
      <c r="D56" s="46" t="s">
        <v>65</v>
      </c>
      <c r="E56" s="46" t="s">
        <v>31</v>
      </c>
      <c r="F56" s="46" t="s">
        <v>32</v>
      </c>
      <c r="G56" s="49" t="s">
        <v>45</v>
      </c>
      <c r="H56" s="49" t="s">
        <v>63</v>
      </c>
    </row>
    <row r="57" spans="1:12" ht="12.75" customHeight="1">
      <c r="A57" s="124" t="s">
        <v>90</v>
      </c>
      <c r="B57" s="125" t="s">
        <v>0</v>
      </c>
      <c r="C57" s="125" t="s">
        <v>0</v>
      </c>
      <c r="D57" s="125">
        <v>340</v>
      </c>
      <c r="E57" s="125" t="s">
        <v>0</v>
      </c>
      <c r="F57" s="125" t="s">
        <v>0</v>
      </c>
      <c r="G57" s="183" t="str">
        <f>+F57</f>
        <v>-</v>
      </c>
      <c r="H57" s="183">
        <f>+D57</f>
        <v>340</v>
      </c>
      <c r="I57" s="89"/>
      <c r="J57" s="89"/>
      <c r="K57" s="86"/>
      <c r="L57" s="107"/>
    </row>
    <row r="58" spans="1:12" ht="12.75" customHeight="1">
      <c r="A58" s="126" t="s">
        <v>101</v>
      </c>
      <c r="B58" s="127" t="s">
        <v>0</v>
      </c>
      <c r="C58" s="127" t="s">
        <v>0</v>
      </c>
      <c r="D58" s="127">
        <v>340</v>
      </c>
      <c r="E58" s="125" t="s">
        <v>0</v>
      </c>
      <c r="F58" s="125" t="s">
        <v>0</v>
      </c>
      <c r="G58" s="184" t="str">
        <f>+F58</f>
        <v>-</v>
      </c>
      <c r="H58" s="184">
        <f>+D58</f>
        <v>340</v>
      </c>
      <c r="I58" s="61"/>
      <c r="J58" s="61"/>
      <c r="K58" s="107"/>
      <c r="L58" s="107"/>
    </row>
    <row r="59" spans="1:12" ht="12.75" customHeight="1">
      <c r="A59" s="126"/>
      <c r="B59" s="127"/>
      <c r="C59" s="127"/>
      <c r="D59" s="127"/>
      <c r="E59" s="125"/>
      <c r="F59" s="125"/>
      <c r="G59" s="184"/>
      <c r="H59" s="184"/>
      <c r="I59" s="61"/>
      <c r="J59" s="61"/>
      <c r="K59" s="107"/>
      <c r="L59" s="107"/>
    </row>
    <row r="60" spans="1:12" ht="12.75" customHeight="1">
      <c r="A60" s="124" t="s">
        <v>94</v>
      </c>
      <c r="B60" s="125" t="s">
        <v>0</v>
      </c>
      <c r="C60" s="125" t="s">
        <v>0</v>
      </c>
      <c r="D60" s="125">
        <v>49.4</v>
      </c>
      <c r="E60" s="125" t="s">
        <v>0</v>
      </c>
      <c r="F60" s="125" t="s">
        <v>0</v>
      </c>
      <c r="G60" s="183" t="str">
        <f>+F60</f>
        <v>-</v>
      </c>
      <c r="H60" s="183">
        <f>+D60</f>
        <v>49.4</v>
      </c>
      <c r="I60" s="61"/>
      <c r="J60" s="61"/>
      <c r="K60" s="107"/>
      <c r="L60" s="107"/>
    </row>
    <row r="61" spans="1:12" ht="12.75" customHeight="1">
      <c r="A61" s="126" t="s">
        <v>101</v>
      </c>
      <c r="B61" s="125" t="s">
        <v>0</v>
      </c>
      <c r="C61" s="125" t="s">
        <v>0</v>
      </c>
      <c r="D61" s="127">
        <v>49.4</v>
      </c>
      <c r="E61" s="125" t="s">
        <v>0</v>
      </c>
      <c r="F61" s="125" t="s">
        <v>0</v>
      </c>
      <c r="G61" s="184" t="str">
        <f>F61</f>
        <v>-</v>
      </c>
      <c r="H61" s="184">
        <f>+D61</f>
        <v>49.4</v>
      </c>
      <c r="I61" s="93"/>
      <c r="J61" s="89"/>
      <c r="K61" s="107"/>
      <c r="L61" s="107"/>
    </row>
    <row r="62" spans="1:12" ht="12.75" customHeight="1">
      <c r="A62" s="128"/>
      <c r="B62" s="127"/>
      <c r="C62" s="127"/>
      <c r="D62" s="127"/>
      <c r="E62" s="125"/>
      <c r="F62" s="125"/>
      <c r="G62" s="184"/>
      <c r="H62" s="184"/>
      <c r="I62" s="89"/>
      <c r="J62" s="89"/>
      <c r="K62" s="107"/>
      <c r="L62" s="107"/>
    </row>
    <row r="63" spans="1:12" ht="12.75" customHeight="1">
      <c r="A63" s="129" t="s">
        <v>96</v>
      </c>
      <c r="B63" s="125" t="s">
        <v>0</v>
      </c>
      <c r="C63" s="125" t="s">
        <v>0</v>
      </c>
      <c r="D63" s="125">
        <v>49.4</v>
      </c>
      <c r="E63" s="125" t="s">
        <v>0</v>
      </c>
      <c r="F63" s="125" t="s">
        <v>0</v>
      </c>
      <c r="G63" s="183" t="str">
        <f>+F63</f>
        <v>-</v>
      </c>
      <c r="H63" s="183">
        <f>+D63</f>
        <v>49.4</v>
      </c>
      <c r="I63" s="89"/>
      <c r="J63" s="89"/>
      <c r="K63" s="107"/>
      <c r="L63" s="107"/>
    </row>
    <row r="64" spans="1:12" ht="12.75" customHeight="1">
      <c r="A64" s="126" t="s">
        <v>101</v>
      </c>
      <c r="B64" s="125" t="s">
        <v>0</v>
      </c>
      <c r="C64" s="125" t="s">
        <v>0</v>
      </c>
      <c r="D64" s="127">
        <v>49.4</v>
      </c>
      <c r="E64" s="125" t="s">
        <v>0</v>
      </c>
      <c r="F64" s="125" t="s">
        <v>0</v>
      </c>
      <c r="G64" s="184" t="str">
        <f>F64</f>
        <v>-</v>
      </c>
      <c r="H64" s="184">
        <f>+D64</f>
        <v>49.4</v>
      </c>
      <c r="I64" s="89"/>
      <c r="J64" s="89"/>
      <c r="K64" s="107"/>
      <c r="L64" s="107"/>
    </row>
    <row r="65" spans="1:12" ht="12.75" customHeight="1">
      <c r="A65" s="128"/>
      <c r="B65" s="127"/>
      <c r="C65" s="127"/>
      <c r="D65" s="127"/>
      <c r="E65" s="125"/>
      <c r="F65" s="125"/>
      <c r="G65" s="184"/>
      <c r="H65" s="184"/>
      <c r="I65" s="89"/>
      <c r="J65" s="89"/>
      <c r="K65" s="107"/>
      <c r="L65" s="107"/>
    </row>
    <row r="66" spans="1:12" ht="12.75" customHeight="1">
      <c r="A66" s="129" t="s">
        <v>97</v>
      </c>
      <c r="B66" s="135" t="s">
        <v>0</v>
      </c>
      <c r="C66" s="135" t="s">
        <v>0</v>
      </c>
      <c r="D66" s="135">
        <v>1.75</v>
      </c>
      <c r="E66" s="125" t="s">
        <v>0</v>
      </c>
      <c r="F66" s="125" t="s">
        <v>0</v>
      </c>
      <c r="G66" s="185" t="str">
        <f>+F66</f>
        <v>-</v>
      </c>
      <c r="H66" s="185">
        <f>+D66</f>
        <v>1.75</v>
      </c>
      <c r="I66" s="89"/>
      <c r="J66" s="89"/>
      <c r="K66" s="107"/>
      <c r="L66" s="107"/>
    </row>
    <row r="67" spans="1:12" ht="12.75" customHeight="1">
      <c r="A67" s="126" t="s">
        <v>101</v>
      </c>
      <c r="B67" s="135" t="s">
        <v>0</v>
      </c>
      <c r="C67" s="135" t="s">
        <v>0</v>
      </c>
      <c r="D67" s="136">
        <v>1.75</v>
      </c>
      <c r="E67" s="125" t="s">
        <v>0</v>
      </c>
      <c r="F67" s="125" t="s">
        <v>0</v>
      </c>
      <c r="G67" s="186" t="str">
        <f>F67</f>
        <v>-</v>
      </c>
      <c r="H67" s="186">
        <f>+D67</f>
        <v>1.75</v>
      </c>
      <c r="I67" s="93"/>
      <c r="J67" s="89"/>
      <c r="K67" s="88"/>
      <c r="L67" s="88"/>
    </row>
  </sheetData>
  <phoneticPr fontId="8" type="noConversion"/>
  <pageMargins left="0.74803149606299213" right="0.23622047244094491" top="0.6692913385826772" bottom="0.23622047244094491" header="0.59055118110236227" footer="0.19685039370078741"/>
  <pageSetup paperSize="9" scale="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>
      <selection activeCell="B4" sqref="B4:H33"/>
    </sheetView>
  </sheetViews>
  <sheetFormatPr defaultRowHeight="11.25"/>
  <cols>
    <col min="1" max="1" width="27.28515625" style="8" customWidth="1"/>
    <col min="2" max="2" width="10.7109375" style="8" customWidth="1"/>
    <col min="3" max="4" width="11.140625" style="8" customWidth="1"/>
    <col min="5" max="8" width="10.7109375" style="8" customWidth="1"/>
    <col min="9" max="9" width="9" style="8" customWidth="1"/>
    <col min="10" max="10" width="11.140625" style="8" customWidth="1"/>
    <col min="11" max="16384" width="9.140625" style="8"/>
  </cols>
  <sheetData>
    <row r="1" spans="1:13" ht="12.75">
      <c r="A1" s="37" t="s">
        <v>104</v>
      </c>
      <c r="B1" s="76"/>
      <c r="J1" s="194"/>
    </row>
    <row r="2" spans="1:13" s="114" customFormat="1">
      <c r="A2" s="4" t="s">
        <v>105</v>
      </c>
      <c r="B2" s="171"/>
      <c r="C2" s="6"/>
      <c r="D2" s="6"/>
      <c r="E2" s="6"/>
      <c r="F2" s="6"/>
      <c r="G2" s="6"/>
      <c r="K2" s="195"/>
    </row>
    <row r="3" spans="1:13" ht="26.25" customHeight="1">
      <c r="A3" s="48"/>
      <c r="B3" s="132" t="s">
        <v>9</v>
      </c>
      <c r="C3" s="46" t="s">
        <v>64</v>
      </c>
      <c r="D3" s="46" t="s">
        <v>65</v>
      </c>
      <c r="E3" s="46" t="s">
        <v>31</v>
      </c>
      <c r="F3" s="46" t="s">
        <v>32</v>
      </c>
      <c r="G3" s="49" t="s">
        <v>45</v>
      </c>
      <c r="H3" s="49" t="s">
        <v>63</v>
      </c>
      <c r="I3" s="14"/>
      <c r="J3" s="92"/>
      <c r="K3" s="92"/>
      <c r="L3" s="192"/>
      <c r="M3" s="196"/>
    </row>
    <row r="4" spans="1:13" ht="12.75" customHeight="1">
      <c r="A4" s="90" t="s">
        <v>68</v>
      </c>
      <c r="B4" s="206">
        <v>9.2624753229863224</v>
      </c>
      <c r="C4" s="206">
        <v>9.2624753229863224</v>
      </c>
      <c r="D4" s="206">
        <v>3.9694913708538309</v>
      </c>
      <c r="E4" s="206">
        <v>1.4</v>
      </c>
      <c r="F4" s="206">
        <v>1.5055448566524199</v>
      </c>
      <c r="G4" s="60">
        <f>F4-E4</f>
        <v>0.10554485665241997</v>
      </c>
      <c r="H4" s="60">
        <f>+D4-C4</f>
        <v>-5.2929839521324915</v>
      </c>
      <c r="I4" s="92"/>
      <c r="J4" s="61"/>
      <c r="K4" s="61"/>
      <c r="L4" s="92"/>
      <c r="M4" s="92"/>
    </row>
    <row r="5" spans="1:13">
      <c r="A5" s="53" t="s">
        <v>106</v>
      </c>
      <c r="B5" s="28">
        <v>8.871638409210826</v>
      </c>
      <c r="C5" s="28">
        <v>8.871638409210826</v>
      </c>
      <c r="D5" s="28">
        <v>4.7948202401709796</v>
      </c>
      <c r="E5" s="28" t="s">
        <v>0</v>
      </c>
      <c r="F5" s="28" t="s">
        <v>0</v>
      </c>
      <c r="G5" s="143" t="s">
        <v>0</v>
      </c>
      <c r="H5" s="143">
        <f>+D5-C5</f>
        <v>-4.0768181690398464</v>
      </c>
      <c r="I5" s="61"/>
      <c r="J5" s="89"/>
      <c r="K5" s="89"/>
      <c r="L5" s="61"/>
      <c r="M5" s="61"/>
    </row>
    <row r="6" spans="1:13" ht="12.75" customHeight="1">
      <c r="A6" s="53" t="s">
        <v>107</v>
      </c>
      <c r="B6" s="28">
        <v>9.1900686770967308</v>
      </c>
      <c r="C6" s="28">
        <v>9.1900686770967308</v>
      </c>
      <c r="D6" s="28">
        <v>3.7245906684030565</v>
      </c>
      <c r="E6" s="28">
        <v>1.4</v>
      </c>
      <c r="F6" s="28">
        <v>1.5058477674295601</v>
      </c>
      <c r="G6" s="143">
        <f>F6-E6</f>
        <v>0.10584776742956015</v>
      </c>
      <c r="H6" s="143">
        <f>+D6-C6</f>
        <v>-5.4654780086936743</v>
      </c>
      <c r="I6" s="89"/>
      <c r="J6" s="89"/>
      <c r="K6" s="89"/>
      <c r="L6" s="89"/>
      <c r="M6" s="89"/>
    </row>
    <row r="7" spans="1:13" ht="12.75" customHeight="1">
      <c r="A7" s="53" t="s">
        <v>108</v>
      </c>
      <c r="B7" s="28">
        <v>10.121148970603327</v>
      </c>
      <c r="C7" s="28">
        <v>10.121148970603327</v>
      </c>
      <c r="D7" s="28">
        <v>4.6082423039477174</v>
      </c>
      <c r="E7" s="28" t="s">
        <v>0</v>
      </c>
      <c r="F7" s="28">
        <v>1.5</v>
      </c>
      <c r="G7" s="143">
        <f>F7</f>
        <v>1.5</v>
      </c>
      <c r="H7" s="143">
        <f>+D7-C7</f>
        <v>-5.5129066666556099</v>
      </c>
      <c r="I7" s="89"/>
      <c r="J7" s="89"/>
      <c r="K7" s="89"/>
      <c r="L7" s="89"/>
      <c r="M7" s="89"/>
    </row>
    <row r="8" spans="1:13" ht="12.75" customHeight="1">
      <c r="A8" s="53" t="s">
        <v>109</v>
      </c>
      <c r="B8" s="28">
        <v>10.666666666666666</v>
      </c>
      <c r="C8" s="28">
        <v>10.666666666666666</v>
      </c>
      <c r="D8" s="28">
        <v>1.5</v>
      </c>
      <c r="E8" s="28" t="s">
        <v>0</v>
      </c>
      <c r="F8" s="28" t="s">
        <v>0</v>
      </c>
      <c r="G8" s="143" t="s">
        <v>0</v>
      </c>
      <c r="H8" s="143">
        <f>+D8-C8</f>
        <v>-9.1666666666666661</v>
      </c>
      <c r="I8" s="89"/>
      <c r="J8" s="61"/>
      <c r="K8" s="61"/>
      <c r="L8" s="89"/>
      <c r="M8" s="89"/>
    </row>
    <row r="9" spans="1:13" ht="12.75" customHeight="1">
      <c r="A9" s="53" t="s">
        <v>110</v>
      </c>
      <c r="B9" s="192" t="s">
        <v>0</v>
      </c>
      <c r="C9" s="192" t="s">
        <v>0</v>
      </c>
      <c r="D9" s="192" t="s">
        <v>0</v>
      </c>
      <c r="E9" s="192" t="s">
        <v>0</v>
      </c>
      <c r="F9" s="192" t="s">
        <v>0</v>
      </c>
      <c r="G9" s="143" t="s">
        <v>0</v>
      </c>
      <c r="H9" s="143" t="s">
        <v>0</v>
      </c>
      <c r="I9" s="61"/>
      <c r="J9" s="61"/>
      <c r="K9" s="61"/>
      <c r="L9" s="61"/>
      <c r="M9" s="61"/>
    </row>
    <row r="10" spans="1:13" ht="12.75" customHeight="1">
      <c r="A10" s="53" t="s">
        <v>111</v>
      </c>
      <c r="B10" s="192" t="s">
        <v>0</v>
      </c>
      <c r="C10" s="192" t="s">
        <v>0</v>
      </c>
      <c r="D10" s="192" t="s">
        <v>0</v>
      </c>
      <c r="E10" s="192" t="s">
        <v>0</v>
      </c>
      <c r="F10" s="192" t="s">
        <v>0</v>
      </c>
      <c r="G10" s="143" t="s">
        <v>0</v>
      </c>
      <c r="H10" s="143" t="s">
        <v>0</v>
      </c>
      <c r="I10" s="61"/>
      <c r="J10" s="61"/>
      <c r="K10" s="61"/>
      <c r="L10" s="61"/>
      <c r="M10" s="61"/>
    </row>
    <row r="11" spans="1:13" ht="12.75" customHeight="1">
      <c r="A11" s="53" t="s">
        <v>112</v>
      </c>
      <c r="B11" s="192" t="s">
        <v>0</v>
      </c>
      <c r="C11" s="192" t="s">
        <v>0</v>
      </c>
      <c r="D11" s="192" t="s">
        <v>0</v>
      </c>
      <c r="E11" s="192" t="s">
        <v>0</v>
      </c>
      <c r="F11" s="192" t="s">
        <v>0</v>
      </c>
      <c r="G11" s="143" t="s">
        <v>0</v>
      </c>
      <c r="H11" s="143" t="s">
        <v>0</v>
      </c>
      <c r="I11" s="61"/>
      <c r="J11" s="61"/>
      <c r="K11" s="61"/>
      <c r="L11" s="61"/>
      <c r="M11" s="61"/>
    </row>
    <row r="12" spans="1:13" ht="12.75" customHeight="1">
      <c r="A12" s="53" t="s">
        <v>113</v>
      </c>
      <c r="B12" s="192" t="s">
        <v>0</v>
      </c>
      <c r="C12" s="192" t="s">
        <v>0</v>
      </c>
      <c r="D12" s="192" t="s">
        <v>0</v>
      </c>
      <c r="E12" s="192" t="s">
        <v>0</v>
      </c>
      <c r="F12" s="192" t="s">
        <v>0</v>
      </c>
      <c r="G12" s="143" t="s">
        <v>0</v>
      </c>
      <c r="H12" s="143" t="s">
        <v>0</v>
      </c>
      <c r="I12" s="61"/>
      <c r="J12" s="61"/>
      <c r="K12" s="61"/>
      <c r="L12" s="61"/>
      <c r="M12" s="61"/>
    </row>
    <row r="13" spans="1:13" ht="12.75" customHeight="1">
      <c r="A13" s="53" t="s">
        <v>114</v>
      </c>
      <c r="B13" s="192" t="s">
        <v>0</v>
      </c>
      <c r="C13" s="192" t="s">
        <v>0</v>
      </c>
      <c r="D13" s="192" t="s">
        <v>0</v>
      </c>
      <c r="E13" s="192" t="s">
        <v>0</v>
      </c>
      <c r="F13" s="192" t="s">
        <v>0</v>
      </c>
      <c r="G13" s="143" t="s">
        <v>0</v>
      </c>
      <c r="H13" s="143" t="s">
        <v>0</v>
      </c>
      <c r="I13" s="61"/>
      <c r="J13" s="93"/>
      <c r="K13" s="92"/>
      <c r="L13" s="61"/>
      <c r="M13" s="61"/>
    </row>
    <row r="14" spans="1:13" ht="12.75" customHeight="1">
      <c r="A14" s="90" t="s">
        <v>115</v>
      </c>
      <c r="B14" s="203">
        <v>14.0577872369748</v>
      </c>
      <c r="C14" s="206">
        <v>14.0577872369748</v>
      </c>
      <c r="D14" s="203">
        <v>6.8892751282890652</v>
      </c>
      <c r="E14" s="203">
        <v>4.5980860861501069</v>
      </c>
      <c r="F14" s="203">
        <v>2</v>
      </c>
      <c r="G14" s="60">
        <f>F14-E14</f>
        <v>-2.5980860861501069</v>
      </c>
      <c r="H14" s="60">
        <f>+D14-C14</f>
        <v>-7.1685121086857349</v>
      </c>
      <c r="I14" s="93"/>
      <c r="J14" s="89"/>
      <c r="K14" s="61"/>
      <c r="L14" s="93"/>
      <c r="M14" s="93"/>
    </row>
    <row r="15" spans="1:13" ht="12.75" customHeight="1">
      <c r="A15" s="53" t="s">
        <v>106</v>
      </c>
      <c r="B15" s="205" t="s">
        <v>0</v>
      </c>
      <c r="C15" s="91" t="s">
        <v>0</v>
      </c>
      <c r="D15" s="205" t="s">
        <v>0</v>
      </c>
      <c r="E15" s="205" t="s">
        <v>0</v>
      </c>
      <c r="F15" s="205" t="s">
        <v>0</v>
      </c>
      <c r="G15" s="143" t="s">
        <v>0</v>
      </c>
      <c r="H15" s="143" t="s">
        <v>0</v>
      </c>
      <c r="I15" s="89"/>
      <c r="J15" s="89"/>
      <c r="K15" s="89"/>
      <c r="L15" s="89"/>
      <c r="M15" s="89"/>
    </row>
    <row r="16" spans="1:13" ht="12.75" customHeight="1">
      <c r="A16" s="53" t="s">
        <v>107</v>
      </c>
      <c r="B16" s="205">
        <v>10.959183673469399</v>
      </c>
      <c r="C16" s="91">
        <v>10.959183673469399</v>
      </c>
      <c r="D16" s="205">
        <v>8.25</v>
      </c>
      <c r="E16" s="205" t="s">
        <v>0</v>
      </c>
      <c r="F16" s="205" t="s">
        <v>0</v>
      </c>
      <c r="G16" s="143" t="s">
        <v>0</v>
      </c>
      <c r="H16" s="143">
        <f>+D16-C16</f>
        <v>-2.7091836734693988</v>
      </c>
      <c r="I16" s="89"/>
      <c r="J16" s="89"/>
      <c r="K16" s="89"/>
      <c r="L16" s="89"/>
      <c r="M16" s="89"/>
    </row>
    <row r="17" spans="1:13" ht="12.75" customHeight="1">
      <c r="A17" s="53" t="s">
        <v>108</v>
      </c>
      <c r="B17" s="205">
        <v>13</v>
      </c>
      <c r="C17" s="91">
        <v>13</v>
      </c>
      <c r="D17" s="205">
        <v>3.3055555555555549</v>
      </c>
      <c r="E17" s="205">
        <v>2.7222222222222201</v>
      </c>
      <c r="F17" s="205" t="s">
        <v>0</v>
      </c>
      <c r="G17" s="143">
        <f>-E17</f>
        <v>-2.7222222222222201</v>
      </c>
      <c r="H17" s="143">
        <f>+D17-C17</f>
        <v>-9.6944444444444446</v>
      </c>
      <c r="I17" s="89"/>
      <c r="J17" s="89"/>
      <c r="K17" s="89"/>
      <c r="L17" s="89"/>
      <c r="M17" s="89"/>
    </row>
    <row r="18" spans="1:13" ht="12.75" customHeight="1">
      <c r="A18" s="53" t="s">
        <v>109</v>
      </c>
      <c r="B18" s="205" t="s">
        <v>0</v>
      </c>
      <c r="C18" s="91" t="s">
        <v>0</v>
      </c>
      <c r="D18" s="205">
        <v>6.6833333333333398</v>
      </c>
      <c r="E18" s="205">
        <v>1.75</v>
      </c>
      <c r="F18" s="205" t="s">
        <v>0</v>
      </c>
      <c r="G18" s="143">
        <f>-E18</f>
        <v>-1.75</v>
      </c>
      <c r="H18" s="143">
        <f>D18</f>
        <v>6.6833333333333398</v>
      </c>
      <c r="I18" s="89"/>
      <c r="J18" s="89"/>
      <c r="K18" s="61"/>
      <c r="L18" s="89"/>
      <c r="M18" s="89"/>
    </row>
    <row r="19" spans="1:13" ht="12.75" customHeight="1">
      <c r="A19" s="53" t="s">
        <v>110</v>
      </c>
      <c r="B19" s="204">
        <v>13</v>
      </c>
      <c r="C19" s="86">
        <v>13</v>
      </c>
      <c r="D19" s="204">
        <v>2</v>
      </c>
      <c r="E19" s="204" t="s">
        <v>0</v>
      </c>
      <c r="F19" s="204">
        <v>2</v>
      </c>
      <c r="G19" s="143">
        <f>F19</f>
        <v>2</v>
      </c>
      <c r="H19" s="143">
        <f>+D19-C19</f>
        <v>-11</v>
      </c>
      <c r="I19" s="89"/>
      <c r="J19" s="89"/>
      <c r="K19" s="61"/>
      <c r="L19" s="89"/>
      <c r="M19" s="89"/>
    </row>
    <row r="20" spans="1:13" ht="12.75" customHeight="1">
      <c r="A20" s="53" t="s">
        <v>111</v>
      </c>
      <c r="B20" s="204" t="s">
        <v>0</v>
      </c>
      <c r="C20" s="87" t="s">
        <v>0</v>
      </c>
      <c r="D20" s="205">
        <v>10</v>
      </c>
      <c r="E20" s="204" t="s">
        <v>0</v>
      </c>
      <c r="F20" s="204" t="s">
        <v>0</v>
      </c>
      <c r="G20" s="143" t="s">
        <v>0</v>
      </c>
      <c r="H20" s="143">
        <f>D20</f>
        <v>10</v>
      </c>
      <c r="I20" s="89"/>
      <c r="J20" s="89"/>
      <c r="K20" s="61"/>
      <c r="L20" s="89"/>
      <c r="M20" s="89"/>
    </row>
    <row r="21" spans="1:13" ht="12.75" customHeight="1">
      <c r="A21" s="53" t="s">
        <v>112</v>
      </c>
      <c r="B21" s="205">
        <v>18</v>
      </c>
      <c r="C21" s="91">
        <v>18</v>
      </c>
      <c r="D21" s="205">
        <v>12</v>
      </c>
      <c r="E21" s="205">
        <v>8</v>
      </c>
      <c r="F21" s="205" t="s">
        <v>0</v>
      </c>
      <c r="G21" s="143">
        <f>-E21</f>
        <v>-8</v>
      </c>
      <c r="H21" s="143">
        <f>+D21-C21</f>
        <v>-6</v>
      </c>
      <c r="I21" s="89"/>
      <c r="J21" s="89"/>
      <c r="K21" s="61"/>
      <c r="L21" s="89"/>
      <c r="M21" s="89"/>
    </row>
    <row r="22" spans="1:13" ht="12.75" customHeight="1">
      <c r="A22" s="53" t="s">
        <v>113</v>
      </c>
      <c r="B22" s="205" t="s">
        <v>0</v>
      </c>
      <c r="C22" s="91" t="s">
        <v>0</v>
      </c>
      <c r="D22" s="205">
        <v>10.588235294117649</v>
      </c>
      <c r="E22" s="205" t="s">
        <v>0</v>
      </c>
      <c r="F22" s="205" t="s">
        <v>0</v>
      </c>
      <c r="G22" s="143" t="s">
        <v>0</v>
      </c>
      <c r="H22" s="143">
        <f>D22</f>
        <v>10.588235294117649</v>
      </c>
      <c r="I22" s="89"/>
      <c r="J22" s="89"/>
      <c r="K22" s="61"/>
      <c r="L22" s="89"/>
      <c r="M22" s="89"/>
    </row>
    <row r="23" spans="1:13" ht="12.75" customHeight="1">
      <c r="A23" s="53" t="s">
        <v>114</v>
      </c>
      <c r="B23" s="204" t="s">
        <v>0</v>
      </c>
      <c r="C23" s="87" t="s">
        <v>0</v>
      </c>
      <c r="D23" s="204" t="s">
        <v>0</v>
      </c>
      <c r="E23" s="204" t="s">
        <v>0</v>
      </c>
      <c r="F23" s="204" t="s">
        <v>0</v>
      </c>
      <c r="G23" s="143" t="s">
        <v>0</v>
      </c>
      <c r="H23" s="143" t="s">
        <v>0</v>
      </c>
      <c r="I23" s="89"/>
      <c r="J23" s="93"/>
      <c r="K23" s="93"/>
      <c r="L23" s="89"/>
      <c r="M23" s="89"/>
    </row>
    <row r="24" spans="1:13" ht="12.75" customHeight="1">
      <c r="A24" s="90" t="s">
        <v>116</v>
      </c>
      <c r="B24" s="203">
        <v>1.405653102541816</v>
      </c>
      <c r="C24" s="206">
        <v>1.405653102541816</v>
      </c>
      <c r="D24" s="203">
        <v>2</v>
      </c>
      <c r="E24" s="203">
        <v>2</v>
      </c>
      <c r="F24" s="203" t="s">
        <v>0</v>
      </c>
      <c r="G24" s="60">
        <f>-E24</f>
        <v>-2</v>
      </c>
      <c r="H24" s="60">
        <f>D24-C24</f>
        <v>0.59434689745818403</v>
      </c>
      <c r="I24" s="93"/>
      <c r="J24" s="89"/>
      <c r="K24" s="89"/>
      <c r="L24" s="93"/>
      <c r="M24" s="93"/>
    </row>
    <row r="25" spans="1:13" ht="12.75" customHeight="1">
      <c r="A25" s="53" t="s">
        <v>106</v>
      </c>
      <c r="B25" s="205" t="s">
        <v>0</v>
      </c>
      <c r="C25" s="91" t="s">
        <v>0</v>
      </c>
      <c r="D25" s="205" t="s">
        <v>0</v>
      </c>
      <c r="E25" s="205" t="s">
        <v>0</v>
      </c>
      <c r="F25" s="205" t="s">
        <v>0</v>
      </c>
      <c r="G25" s="143" t="s">
        <v>0</v>
      </c>
      <c r="H25" s="143" t="s">
        <v>0</v>
      </c>
      <c r="I25" s="89"/>
      <c r="J25" s="89"/>
      <c r="K25" s="89"/>
      <c r="L25" s="89"/>
      <c r="M25" s="89"/>
    </row>
    <row r="26" spans="1:13" ht="12.75" customHeight="1">
      <c r="A26" s="53" t="s">
        <v>107</v>
      </c>
      <c r="B26" s="205">
        <v>1.405653102541816</v>
      </c>
      <c r="C26" s="91">
        <v>1.405653102541816</v>
      </c>
      <c r="D26" s="205">
        <v>2</v>
      </c>
      <c r="E26" s="205" t="s">
        <v>0</v>
      </c>
      <c r="F26" s="205" t="s">
        <v>0</v>
      </c>
      <c r="G26" s="143" t="s">
        <v>0</v>
      </c>
      <c r="H26" s="143">
        <f>D26-C26</f>
        <v>0.59434689745818403</v>
      </c>
      <c r="I26" s="89"/>
      <c r="J26" s="89"/>
      <c r="K26" s="89"/>
      <c r="L26" s="89"/>
      <c r="M26" s="89"/>
    </row>
    <row r="27" spans="1:13" ht="12.75" customHeight="1">
      <c r="A27" s="53" t="s">
        <v>108</v>
      </c>
      <c r="B27" s="205" t="s">
        <v>0</v>
      </c>
      <c r="C27" s="91" t="s">
        <v>0</v>
      </c>
      <c r="D27" s="205">
        <v>2</v>
      </c>
      <c r="E27" s="205">
        <v>2</v>
      </c>
      <c r="F27" s="205" t="s">
        <v>0</v>
      </c>
      <c r="G27" s="143">
        <f>-E27</f>
        <v>-2</v>
      </c>
      <c r="H27" s="143">
        <f>D27</f>
        <v>2</v>
      </c>
      <c r="I27" s="89"/>
      <c r="J27" s="89"/>
      <c r="K27" s="89"/>
      <c r="L27" s="89"/>
      <c r="M27" s="89"/>
    </row>
    <row r="28" spans="1:13" ht="12.75" customHeight="1">
      <c r="A28" s="53" t="s">
        <v>109</v>
      </c>
      <c r="B28" s="205" t="s">
        <v>0</v>
      </c>
      <c r="C28" s="91" t="s">
        <v>0</v>
      </c>
      <c r="D28" s="205" t="s">
        <v>0</v>
      </c>
      <c r="E28" s="205" t="s">
        <v>0</v>
      </c>
      <c r="F28" s="205" t="s">
        <v>0</v>
      </c>
      <c r="G28" s="143" t="s">
        <v>0</v>
      </c>
      <c r="H28" s="143" t="s">
        <v>0</v>
      </c>
      <c r="I28" s="89"/>
      <c r="J28" s="89"/>
      <c r="K28" s="89"/>
      <c r="L28" s="89"/>
      <c r="M28" s="89"/>
    </row>
    <row r="29" spans="1:13" ht="12.75" customHeight="1">
      <c r="A29" s="53" t="s">
        <v>110</v>
      </c>
      <c r="B29" s="204" t="s">
        <v>0</v>
      </c>
      <c r="C29" s="86" t="s">
        <v>0</v>
      </c>
      <c r="D29" s="204" t="s">
        <v>0</v>
      </c>
      <c r="E29" s="204" t="s">
        <v>0</v>
      </c>
      <c r="F29" s="204" t="s">
        <v>0</v>
      </c>
      <c r="G29" s="143" t="s">
        <v>0</v>
      </c>
      <c r="H29" s="143" t="s">
        <v>0</v>
      </c>
      <c r="I29" s="89"/>
      <c r="J29" s="89"/>
      <c r="K29" s="89"/>
      <c r="L29" s="89"/>
      <c r="M29" s="89"/>
    </row>
    <row r="30" spans="1:13" ht="12.75" customHeight="1">
      <c r="A30" s="53" t="s">
        <v>111</v>
      </c>
      <c r="B30" s="204" t="s">
        <v>0</v>
      </c>
      <c r="C30" s="87" t="s">
        <v>0</v>
      </c>
      <c r="D30" s="204" t="s">
        <v>0</v>
      </c>
      <c r="E30" s="204" t="s">
        <v>0</v>
      </c>
      <c r="F30" s="204" t="s">
        <v>0</v>
      </c>
      <c r="G30" s="143" t="s">
        <v>0</v>
      </c>
      <c r="H30" s="143" t="s">
        <v>0</v>
      </c>
      <c r="I30" s="89"/>
      <c r="J30" s="89"/>
      <c r="K30" s="89"/>
      <c r="L30" s="89"/>
      <c r="M30" s="89"/>
    </row>
    <row r="31" spans="1:13" ht="12.75" customHeight="1">
      <c r="A31" s="53" t="s">
        <v>112</v>
      </c>
      <c r="B31" s="204" t="s">
        <v>0</v>
      </c>
      <c r="C31" s="86" t="s">
        <v>0</v>
      </c>
      <c r="D31" s="204" t="s">
        <v>0</v>
      </c>
      <c r="E31" s="204" t="s">
        <v>0</v>
      </c>
      <c r="F31" s="204" t="s">
        <v>0</v>
      </c>
      <c r="G31" s="143" t="s">
        <v>0</v>
      </c>
      <c r="H31" s="143" t="s">
        <v>0</v>
      </c>
      <c r="I31" s="89"/>
      <c r="J31" s="89"/>
      <c r="K31" s="89"/>
      <c r="L31" s="89"/>
      <c r="M31" s="89"/>
    </row>
    <row r="32" spans="1:13" ht="12.75" customHeight="1">
      <c r="A32" s="53" t="s">
        <v>113</v>
      </c>
      <c r="B32" s="204" t="s">
        <v>0</v>
      </c>
      <c r="C32" s="87" t="s">
        <v>0</v>
      </c>
      <c r="D32" s="204" t="s">
        <v>0</v>
      </c>
      <c r="E32" s="204" t="s">
        <v>0</v>
      </c>
      <c r="F32" s="204" t="s">
        <v>0</v>
      </c>
      <c r="G32" s="143" t="s">
        <v>0</v>
      </c>
      <c r="H32" s="143" t="s">
        <v>0</v>
      </c>
      <c r="I32" s="89"/>
      <c r="J32" s="89"/>
      <c r="K32" s="89"/>
      <c r="L32" s="89"/>
      <c r="M32" s="89"/>
    </row>
    <row r="33" spans="1:13" ht="12.75" customHeight="1">
      <c r="A33" s="53" t="s">
        <v>114</v>
      </c>
      <c r="B33" s="204" t="s">
        <v>0</v>
      </c>
      <c r="C33" s="87" t="s">
        <v>0</v>
      </c>
      <c r="D33" s="204" t="s">
        <v>0</v>
      </c>
      <c r="E33" s="204" t="s">
        <v>0</v>
      </c>
      <c r="F33" s="204" t="s">
        <v>0</v>
      </c>
      <c r="G33" s="143" t="s">
        <v>0</v>
      </c>
      <c r="H33" s="143" t="s">
        <v>0</v>
      </c>
      <c r="I33" s="89"/>
      <c r="L33" s="89"/>
      <c r="M33" s="89"/>
    </row>
    <row r="34" spans="1:13">
      <c r="D34" s="197"/>
    </row>
  </sheetData>
  <pageMargins left="0.74803149606299213" right="0.23622047244094491" top="0.6692913385826772" bottom="0.23622047244094491" header="0.59055118110236227" footer="0.19685039370078741"/>
  <pageSetup paperSize="9"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74"/>
  <sheetViews>
    <sheetView workbookViewId="0"/>
  </sheetViews>
  <sheetFormatPr defaultColWidth="9.140625" defaultRowHeight="11.25"/>
  <cols>
    <col min="1" max="1" width="20.85546875" style="152" bestFit="1" customWidth="1"/>
    <col min="2" max="2" width="10.7109375" style="152" customWidth="1"/>
    <col min="3" max="4" width="11.140625" style="152" customWidth="1"/>
    <col min="5" max="8" width="10.7109375" style="152" customWidth="1"/>
    <col min="9" max="9" width="12.28515625" style="152" bestFit="1" customWidth="1"/>
    <col min="10" max="16384" width="9.140625" style="152"/>
  </cols>
  <sheetData>
    <row r="1" spans="1:15" ht="14.25" customHeight="1">
      <c r="A1" s="37" t="s">
        <v>117</v>
      </c>
    </row>
    <row r="2" spans="1:15" s="154" customFormat="1" ht="12.75" customHeight="1">
      <c r="A2" s="4" t="s">
        <v>34</v>
      </c>
      <c r="B2" s="153"/>
      <c r="C2" s="99"/>
      <c r="D2" s="99"/>
      <c r="E2" s="99"/>
      <c r="F2" s="99"/>
      <c r="G2" s="99"/>
    </row>
    <row r="3" spans="1:15" ht="24" customHeight="1">
      <c r="A3" s="144"/>
      <c r="B3" s="132" t="s">
        <v>9</v>
      </c>
      <c r="C3" s="46" t="s">
        <v>64</v>
      </c>
      <c r="D3" s="46" t="s">
        <v>65</v>
      </c>
      <c r="E3" s="46" t="s">
        <v>31</v>
      </c>
      <c r="F3" s="46" t="s">
        <v>32</v>
      </c>
      <c r="G3" s="49" t="s">
        <v>45</v>
      </c>
      <c r="H3" s="49" t="s">
        <v>63</v>
      </c>
    </row>
    <row r="4" spans="1:15" ht="12.75" customHeight="1">
      <c r="A4" s="54" t="s">
        <v>118</v>
      </c>
      <c r="B4" s="200">
        <v>33556.772799999992</v>
      </c>
      <c r="C4" s="200">
        <v>33556.772799999992</v>
      </c>
      <c r="D4" s="200">
        <f t="shared" ref="D4" si="0">D5+D15+D25</f>
        <v>6402.9181000000008</v>
      </c>
      <c r="E4" s="200">
        <f t="shared" ref="E4" si="1">E5+E15+E25</f>
        <v>373.79259999999999</v>
      </c>
      <c r="F4" s="200">
        <f>F5+F15</f>
        <v>311.46290000000005</v>
      </c>
      <c r="G4" s="201">
        <f>F4-E4</f>
        <v>-62.329699999999946</v>
      </c>
      <c r="H4" s="147">
        <f>D4-C4</f>
        <v>-27153.854699999989</v>
      </c>
      <c r="I4" s="155"/>
    </row>
    <row r="5" spans="1:15" ht="12.75" customHeight="1">
      <c r="A5" s="213" t="s">
        <v>68</v>
      </c>
      <c r="B5" s="198">
        <v>32077.054799999998</v>
      </c>
      <c r="C5" s="198">
        <v>32077.054799999998</v>
      </c>
      <c r="D5" s="198">
        <v>4515.2439000000004</v>
      </c>
      <c r="E5" s="198">
        <v>105.75</v>
      </c>
      <c r="F5" s="198">
        <v>291.46290000000005</v>
      </c>
      <c r="G5" s="201">
        <f>F5-E5</f>
        <v>185.71290000000005</v>
      </c>
      <c r="H5" s="147">
        <f t="shared" ref="H5:H9" si="2">D5-C5</f>
        <v>-27561.810899999997</v>
      </c>
      <c r="I5" s="156"/>
      <c r="J5" s="156"/>
      <c r="K5" s="156"/>
      <c r="L5" s="156"/>
      <c r="M5" s="156"/>
      <c r="N5" s="156"/>
      <c r="O5" s="156"/>
    </row>
    <row r="6" spans="1:15" ht="12.75" customHeight="1">
      <c r="A6" s="214" t="s">
        <v>106</v>
      </c>
      <c r="B6" s="199">
        <v>12086.736599999998</v>
      </c>
      <c r="C6" s="199">
        <v>12086.736599999998</v>
      </c>
      <c r="D6" s="199">
        <v>824.73669999999993</v>
      </c>
      <c r="E6" s="199" t="s">
        <v>0</v>
      </c>
      <c r="F6" s="199" t="s">
        <v>0</v>
      </c>
      <c r="G6" s="202" t="s">
        <v>0</v>
      </c>
      <c r="H6" s="148">
        <f t="shared" si="2"/>
        <v>-11261.999899999999</v>
      </c>
      <c r="I6" s="156"/>
      <c r="J6" s="156"/>
      <c r="K6" s="156"/>
      <c r="L6" s="156"/>
      <c r="M6" s="156"/>
      <c r="N6" s="156"/>
      <c r="O6" s="156"/>
    </row>
    <row r="7" spans="1:15" ht="12.75" customHeight="1">
      <c r="A7" s="214" t="s">
        <v>107</v>
      </c>
      <c r="B7" s="199">
        <v>17633.879200000003</v>
      </c>
      <c r="C7" s="199">
        <v>17633.879200000003</v>
      </c>
      <c r="D7" s="199">
        <v>2152.0083999999997</v>
      </c>
      <c r="E7" s="199">
        <v>105.75</v>
      </c>
      <c r="F7" s="199">
        <v>276.36529999999999</v>
      </c>
      <c r="G7" s="202">
        <f>F7-E7</f>
        <v>170.61529999999999</v>
      </c>
      <c r="H7" s="148">
        <f t="shared" si="2"/>
        <v>-15481.870800000004</v>
      </c>
      <c r="I7" s="156"/>
      <c r="J7" s="156"/>
      <c r="K7" s="156"/>
      <c r="L7" s="156"/>
      <c r="M7" s="156"/>
      <c r="N7" s="156"/>
      <c r="O7" s="156"/>
    </row>
    <row r="8" spans="1:15" ht="12.75" customHeight="1">
      <c r="A8" s="214" t="s">
        <v>108</v>
      </c>
      <c r="B8" s="199">
        <v>2229.2565999999997</v>
      </c>
      <c r="C8" s="199">
        <v>2229.2565999999997</v>
      </c>
      <c r="D8" s="199">
        <v>1441.4638000000002</v>
      </c>
      <c r="E8" s="199" t="s">
        <v>0</v>
      </c>
      <c r="F8" s="199">
        <v>15.0976</v>
      </c>
      <c r="G8" s="202">
        <f>F8</f>
        <v>15.0976</v>
      </c>
      <c r="H8" s="148">
        <f t="shared" si="2"/>
        <v>-787.79279999999949</v>
      </c>
      <c r="I8" s="156"/>
      <c r="J8" s="156"/>
      <c r="K8" s="156"/>
      <c r="L8" s="156"/>
      <c r="M8" s="156"/>
      <c r="N8" s="156"/>
      <c r="O8" s="156"/>
    </row>
    <row r="9" spans="1:15" ht="12.75" customHeight="1">
      <c r="A9" s="214" t="s">
        <v>109</v>
      </c>
      <c r="B9" s="199">
        <v>127.1824</v>
      </c>
      <c r="C9" s="199">
        <v>127.1824</v>
      </c>
      <c r="D9" s="199">
        <v>97.034999999999997</v>
      </c>
      <c r="E9" s="199" t="s">
        <v>0</v>
      </c>
      <c r="F9" s="199" t="s">
        <v>0</v>
      </c>
      <c r="G9" s="202" t="s">
        <v>0</v>
      </c>
      <c r="H9" s="148">
        <f t="shared" si="2"/>
        <v>-30.147400000000005</v>
      </c>
      <c r="I9" s="156"/>
      <c r="J9" s="156"/>
      <c r="K9" s="156"/>
      <c r="L9" s="156"/>
      <c r="M9" s="156"/>
      <c r="N9" s="156"/>
      <c r="O9" s="156"/>
    </row>
    <row r="10" spans="1:15" ht="12.75" customHeight="1">
      <c r="A10" s="214" t="s">
        <v>110</v>
      </c>
      <c r="B10" s="199" t="s">
        <v>0</v>
      </c>
      <c r="C10" s="199" t="s">
        <v>0</v>
      </c>
      <c r="D10" s="199" t="s">
        <v>0</v>
      </c>
      <c r="E10" s="199" t="s">
        <v>0</v>
      </c>
      <c r="F10" s="199" t="s">
        <v>0</v>
      </c>
      <c r="G10" s="148" t="s">
        <v>0</v>
      </c>
      <c r="H10" s="148" t="s">
        <v>0</v>
      </c>
      <c r="I10" s="156"/>
      <c r="J10" s="156"/>
      <c r="K10" s="156"/>
      <c r="L10" s="156"/>
      <c r="M10" s="156"/>
      <c r="N10" s="156"/>
      <c r="O10" s="156"/>
    </row>
    <row r="11" spans="1:15" ht="12.75" customHeight="1">
      <c r="A11" s="214" t="s">
        <v>111</v>
      </c>
      <c r="B11" s="199" t="s">
        <v>0</v>
      </c>
      <c r="C11" s="199" t="s">
        <v>0</v>
      </c>
      <c r="D11" s="199" t="s">
        <v>0</v>
      </c>
      <c r="E11" s="199" t="s">
        <v>0</v>
      </c>
      <c r="F11" s="199" t="s">
        <v>0</v>
      </c>
      <c r="G11" s="148" t="s">
        <v>0</v>
      </c>
      <c r="H11" s="148" t="s">
        <v>0</v>
      </c>
      <c r="I11" s="156"/>
      <c r="J11" s="156"/>
      <c r="K11" s="156"/>
      <c r="L11" s="156"/>
      <c r="M11" s="156"/>
      <c r="N11" s="156"/>
      <c r="O11" s="156"/>
    </row>
    <row r="12" spans="1:15" ht="12.75" customHeight="1">
      <c r="A12" s="214" t="s">
        <v>112</v>
      </c>
      <c r="B12" s="199" t="s">
        <v>0</v>
      </c>
      <c r="C12" s="199" t="s">
        <v>0</v>
      </c>
      <c r="D12" s="199" t="s">
        <v>0</v>
      </c>
      <c r="E12" s="199" t="s">
        <v>0</v>
      </c>
      <c r="F12" s="199" t="s">
        <v>0</v>
      </c>
      <c r="G12" s="148" t="s">
        <v>0</v>
      </c>
      <c r="H12" s="148" t="s">
        <v>0</v>
      </c>
      <c r="I12" s="156"/>
      <c r="J12" s="156"/>
      <c r="K12" s="156"/>
      <c r="L12" s="156"/>
      <c r="M12" s="156"/>
      <c r="N12" s="156"/>
      <c r="O12" s="156"/>
    </row>
    <row r="13" spans="1:15" ht="12.75" customHeight="1">
      <c r="A13" s="214" t="s">
        <v>113</v>
      </c>
      <c r="B13" s="199" t="s">
        <v>0</v>
      </c>
      <c r="C13" s="199" t="s">
        <v>0</v>
      </c>
      <c r="D13" s="199" t="s">
        <v>0</v>
      </c>
      <c r="E13" s="199" t="s">
        <v>0</v>
      </c>
      <c r="F13" s="199" t="s">
        <v>0</v>
      </c>
      <c r="G13" s="148" t="s">
        <v>0</v>
      </c>
      <c r="H13" s="148" t="s">
        <v>0</v>
      </c>
      <c r="I13" s="156"/>
      <c r="J13" s="156"/>
      <c r="K13" s="156"/>
      <c r="L13" s="156"/>
      <c r="M13" s="156"/>
      <c r="N13" s="156"/>
      <c r="O13" s="156"/>
    </row>
    <row r="14" spans="1:15" ht="12.75" customHeight="1">
      <c r="A14" s="53" t="s">
        <v>114</v>
      </c>
      <c r="B14" s="199" t="s">
        <v>0</v>
      </c>
      <c r="C14" s="199" t="s">
        <v>0</v>
      </c>
      <c r="D14" s="199" t="s">
        <v>0</v>
      </c>
      <c r="E14" s="199" t="s">
        <v>0</v>
      </c>
      <c r="F14" s="199" t="s">
        <v>0</v>
      </c>
      <c r="G14" s="148" t="s">
        <v>0</v>
      </c>
      <c r="H14" s="148" t="s">
        <v>0</v>
      </c>
      <c r="I14" s="156"/>
      <c r="J14" s="156"/>
      <c r="K14" s="156"/>
      <c r="L14" s="156"/>
      <c r="M14" s="156"/>
      <c r="N14" s="156"/>
      <c r="O14" s="156"/>
    </row>
    <row r="15" spans="1:15" ht="12.75" customHeight="1">
      <c r="A15" s="213" t="s">
        <v>115</v>
      </c>
      <c r="B15" s="198">
        <v>1058.9649999999999</v>
      </c>
      <c r="C15" s="198">
        <v>1058.9649999999999</v>
      </c>
      <c r="D15" s="198">
        <v>1852.0497</v>
      </c>
      <c r="E15" s="198">
        <v>250.16800000000001</v>
      </c>
      <c r="F15" s="198">
        <v>20</v>
      </c>
      <c r="G15" s="147">
        <f>F15-E15</f>
        <v>-230.16800000000001</v>
      </c>
      <c r="H15" s="147">
        <f>+D15-C15</f>
        <v>793.08470000000011</v>
      </c>
      <c r="I15" s="156"/>
      <c r="J15" s="156"/>
      <c r="K15" s="156"/>
      <c r="L15" s="156"/>
      <c r="M15" s="156"/>
      <c r="N15" s="156"/>
      <c r="O15" s="156"/>
    </row>
    <row r="16" spans="1:15" ht="12.75" customHeight="1">
      <c r="A16" s="214" t="s">
        <v>106</v>
      </c>
      <c r="B16" s="199" t="s">
        <v>0</v>
      </c>
      <c r="C16" s="199" t="s">
        <v>0</v>
      </c>
      <c r="D16" s="199" t="s">
        <v>0</v>
      </c>
      <c r="E16" s="199" t="s">
        <v>0</v>
      </c>
      <c r="F16" s="199" t="s">
        <v>0</v>
      </c>
      <c r="G16" s="148" t="s">
        <v>0</v>
      </c>
      <c r="H16" s="148" t="s">
        <v>0</v>
      </c>
      <c r="I16" s="156"/>
      <c r="J16" s="156"/>
      <c r="K16" s="156"/>
      <c r="L16" s="156"/>
      <c r="M16" s="156"/>
      <c r="N16" s="156"/>
      <c r="O16" s="156"/>
    </row>
    <row r="17" spans="1:15" ht="12.75" customHeight="1">
      <c r="A17" s="214" t="s">
        <v>107</v>
      </c>
      <c r="B17" s="199">
        <v>490</v>
      </c>
      <c r="C17" s="199">
        <v>490</v>
      </c>
      <c r="D17" s="199">
        <v>362.08170000000001</v>
      </c>
      <c r="E17" s="199" t="s">
        <v>0</v>
      </c>
      <c r="F17" s="199" t="s">
        <v>0</v>
      </c>
      <c r="G17" s="148" t="s">
        <v>0</v>
      </c>
      <c r="H17" s="148">
        <f>D17-C17</f>
        <v>-127.91829999999999</v>
      </c>
      <c r="I17" s="156"/>
      <c r="J17" s="156"/>
      <c r="K17" s="156"/>
      <c r="L17" s="156"/>
      <c r="M17" s="156"/>
      <c r="N17" s="156"/>
      <c r="O17" s="156"/>
    </row>
    <row r="18" spans="1:15" ht="12.75" customHeight="1">
      <c r="A18" s="214" t="s">
        <v>108</v>
      </c>
      <c r="B18" s="199">
        <v>300.8</v>
      </c>
      <c r="C18" s="199">
        <v>300.8</v>
      </c>
      <c r="D18" s="199">
        <v>390</v>
      </c>
      <c r="E18" s="199">
        <v>90</v>
      </c>
      <c r="F18" s="199" t="s">
        <v>0</v>
      </c>
      <c r="G18" s="148">
        <f>-E18</f>
        <v>-90</v>
      </c>
      <c r="H18" s="148">
        <f>D18-C18</f>
        <v>89.199999999999989</v>
      </c>
      <c r="I18" s="156"/>
      <c r="J18" s="156"/>
      <c r="K18" s="156"/>
      <c r="L18" s="156"/>
      <c r="M18" s="156"/>
      <c r="N18" s="156"/>
      <c r="O18" s="156"/>
    </row>
    <row r="19" spans="1:15" ht="12.75" customHeight="1">
      <c r="A19" s="214" t="s">
        <v>109</v>
      </c>
      <c r="B19" s="199" t="s">
        <v>0</v>
      </c>
      <c r="C19" s="199" t="s">
        <v>0</v>
      </c>
      <c r="D19" s="199">
        <v>569.96799999999996</v>
      </c>
      <c r="E19" s="199">
        <v>60.167999999999999</v>
      </c>
      <c r="F19" s="199" t="s">
        <v>0</v>
      </c>
      <c r="G19" s="148">
        <f>-E19</f>
        <v>-60.167999999999999</v>
      </c>
      <c r="H19" s="148">
        <f>D19</f>
        <v>569.96799999999996</v>
      </c>
      <c r="I19" s="156"/>
      <c r="J19" s="156"/>
      <c r="K19" s="156"/>
      <c r="L19" s="156"/>
      <c r="M19" s="156"/>
      <c r="N19" s="156"/>
      <c r="O19" s="156"/>
    </row>
    <row r="20" spans="1:15" ht="12.75" customHeight="1">
      <c r="A20" s="214" t="s">
        <v>110</v>
      </c>
      <c r="B20" s="199">
        <v>168.16499999999999</v>
      </c>
      <c r="C20" s="199">
        <v>168.16499999999999</v>
      </c>
      <c r="D20" s="199">
        <v>20</v>
      </c>
      <c r="E20" s="199" t="s">
        <v>0</v>
      </c>
      <c r="F20" s="199">
        <v>20</v>
      </c>
      <c r="G20" s="148">
        <f>F20</f>
        <v>20</v>
      </c>
      <c r="H20" s="148">
        <f>D20-C20</f>
        <v>-148.16499999999999</v>
      </c>
      <c r="I20" s="156"/>
      <c r="J20" s="156"/>
      <c r="K20" s="156"/>
      <c r="L20" s="156"/>
      <c r="M20" s="156"/>
      <c r="N20" s="156"/>
      <c r="O20" s="156"/>
    </row>
    <row r="21" spans="1:15" ht="12.75" customHeight="1">
      <c r="A21" s="214" t="s">
        <v>111</v>
      </c>
      <c r="B21" s="199" t="s">
        <v>0</v>
      </c>
      <c r="C21" s="199" t="s">
        <v>0</v>
      </c>
      <c r="D21" s="199">
        <v>100</v>
      </c>
      <c r="E21" s="199" t="s">
        <v>0</v>
      </c>
      <c r="F21" s="199" t="s">
        <v>0</v>
      </c>
      <c r="G21" s="148" t="s">
        <v>0</v>
      </c>
      <c r="H21" s="148">
        <f>D21</f>
        <v>100</v>
      </c>
      <c r="I21" s="156"/>
      <c r="J21" s="156"/>
      <c r="K21" s="156"/>
      <c r="L21" s="156"/>
      <c r="M21" s="156"/>
      <c r="N21" s="156"/>
      <c r="O21" s="156"/>
    </row>
    <row r="22" spans="1:15" ht="12.75" customHeight="1">
      <c r="A22" s="214" t="s">
        <v>112</v>
      </c>
      <c r="B22" s="199">
        <v>100</v>
      </c>
      <c r="C22" s="199">
        <v>100</v>
      </c>
      <c r="D22" s="199">
        <v>190</v>
      </c>
      <c r="E22" s="199">
        <v>100</v>
      </c>
      <c r="F22" s="199" t="s">
        <v>0</v>
      </c>
      <c r="G22" s="148">
        <f>-E22</f>
        <v>-100</v>
      </c>
      <c r="H22" s="148">
        <f>D22-C22</f>
        <v>90</v>
      </c>
      <c r="I22" s="156"/>
      <c r="J22" s="156"/>
      <c r="K22" s="156"/>
      <c r="L22" s="156"/>
      <c r="M22" s="156"/>
      <c r="N22" s="156"/>
      <c r="O22" s="156"/>
    </row>
    <row r="23" spans="1:15" ht="12.75" customHeight="1">
      <c r="A23" s="214" t="s">
        <v>113</v>
      </c>
      <c r="B23" s="199" t="s">
        <v>0</v>
      </c>
      <c r="C23" s="199" t="s">
        <v>0</v>
      </c>
      <c r="D23" s="199">
        <v>220</v>
      </c>
      <c r="E23" s="199" t="s">
        <v>0</v>
      </c>
      <c r="F23" s="199" t="s">
        <v>0</v>
      </c>
      <c r="G23" s="148" t="s">
        <v>0</v>
      </c>
      <c r="H23" s="148">
        <f>D23</f>
        <v>220</v>
      </c>
      <c r="I23" s="156"/>
      <c r="J23" s="156"/>
      <c r="K23" s="156"/>
      <c r="L23" s="156"/>
      <c r="M23" s="156"/>
      <c r="N23" s="156"/>
      <c r="O23" s="156"/>
    </row>
    <row r="24" spans="1:15" ht="12.75" customHeight="1">
      <c r="A24" s="53" t="s">
        <v>114</v>
      </c>
      <c r="B24" s="199" t="s">
        <v>0</v>
      </c>
      <c r="C24" s="199" t="s">
        <v>0</v>
      </c>
      <c r="D24" s="199" t="s">
        <v>0</v>
      </c>
      <c r="E24" s="199" t="s">
        <v>0</v>
      </c>
      <c r="F24" s="199" t="s">
        <v>0</v>
      </c>
      <c r="G24" s="148" t="s">
        <v>0</v>
      </c>
      <c r="H24" s="148" t="s">
        <v>0</v>
      </c>
      <c r="I24" s="156"/>
      <c r="J24" s="156"/>
      <c r="K24" s="156"/>
      <c r="L24" s="156"/>
      <c r="M24" s="156"/>
      <c r="N24" s="156"/>
      <c r="O24" s="156"/>
    </row>
    <row r="25" spans="1:15" ht="12.75" customHeight="1">
      <c r="A25" s="213" t="s">
        <v>116</v>
      </c>
      <c r="B25" s="198">
        <v>420.75299999999999</v>
      </c>
      <c r="C25" s="198">
        <v>420.75299999999999</v>
      </c>
      <c r="D25" s="198">
        <v>35.624499999999998</v>
      </c>
      <c r="E25" s="198">
        <v>17.874599999999997</v>
      </c>
      <c r="F25" s="198" t="s">
        <v>0</v>
      </c>
      <c r="G25" s="147">
        <f>-E25</f>
        <v>-17.874599999999997</v>
      </c>
      <c r="H25" s="147">
        <f>D25-C25</f>
        <v>-385.12849999999997</v>
      </c>
      <c r="I25" s="156"/>
      <c r="J25" s="156"/>
      <c r="K25" s="156"/>
      <c r="L25" s="156"/>
      <c r="M25" s="156"/>
      <c r="N25" s="156"/>
      <c r="O25" s="156"/>
    </row>
    <row r="26" spans="1:15" ht="12.75" customHeight="1">
      <c r="A26" s="214" t="s">
        <v>106</v>
      </c>
      <c r="B26" s="199" t="s">
        <v>0</v>
      </c>
      <c r="C26" s="199" t="s">
        <v>0</v>
      </c>
      <c r="D26" s="199" t="s">
        <v>0</v>
      </c>
      <c r="E26" s="199" t="s">
        <v>0</v>
      </c>
      <c r="F26" s="198" t="s">
        <v>0</v>
      </c>
      <c r="G26" s="148" t="s">
        <v>0</v>
      </c>
      <c r="H26" s="148" t="s">
        <v>0</v>
      </c>
      <c r="I26" s="156"/>
      <c r="J26" s="156"/>
      <c r="K26" s="156"/>
      <c r="L26" s="156"/>
      <c r="M26" s="156"/>
      <c r="N26" s="156"/>
      <c r="O26" s="156"/>
    </row>
    <row r="27" spans="1:15" ht="12.75" customHeight="1">
      <c r="A27" s="214" t="s">
        <v>107</v>
      </c>
      <c r="B27" s="199">
        <v>420.75299999999999</v>
      </c>
      <c r="C27" s="199">
        <v>420.75299999999999</v>
      </c>
      <c r="D27" s="199">
        <v>17.7499</v>
      </c>
      <c r="E27" s="199" t="s">
        <v>0</v>
      </c>
      <c r="F27" s="198" t="s">
        <v>0</v>
      </c>
      <c r="G27" s="148" t="s">
        <v>0</v>
      </c>
      <c r="H27" s="148">
        <f>D27-C27</f>
        <v>-403.00309999999996</v>
      </c>
      <c r="I27" s="156"/>
      <c r="J27" s="156"/>
      <c r="K27" s="156"/>
      <c r="L27" s="156"/>
      <c r="M27" s="156"/>
      <c r="N27" s="156"/>
      <c r="O27" s="156"/>
    </row>
    <row r="28" spans="1:15" ht="12.75" customHeight="1">
      <c r="A28" s="214" t="s">
        <v>108</v>
      </c>
      <c r="B28" s="199" t="s">
        <v>0</v>
      </c>
      <c r="C28" s="199" t="s">
        <v>0</v>
      </c>
      <c r="D28" s="199">
        <v>17.874599999999997</v>
      </c>
      <c r="E28" s="199">
        <v>17.874599999999997</v>
      </c>
      <c r="F28" s="198" t="s">
        <v>0</v>
      </c>
      <c r="G28" s="148">
        <f>-E28</f>
        <v>-17.874599999999997</v>
      </c>
      <c r="H28" s="148">
        <f>D28</f>
        <v>17.874599999999997</v>
      </c>
      <c r="I28" s="156"/>
      <c r="J28" s="156"/>
      <c r="K28" s="156"/>
      <c r="L28" s="156"/>
      <c r="M28" s="156"/>
      <c r="N28" s="156"/>
      <c r="O28" s="156"/>
    </row>
    <row r="29" spans="1:15" ht="12.75" customHeight="1">
      <c r="A29" s="214" t="s">
        <v>109</v>
      </c>
      <c r="B29" s="199" t="s">
        <v>0</v>
      </c>
      <c r="C29" s="199" t="s">
        <v>0</v>
      </c>
      <c r="D29" s="199" t="s">
        <v>0</v>
      </c>
      <c r="E29" s="199" t="s">
        <v>0</v>
      </c>
      <c r="F29" s="198" t="s">
        <v>0</v>
      </c>
      <c r="G29" s="148" t="s">
        <v>0</v>
      </c>
      <c r="H29" s="148" t="s">
        <v>0</v>
      </c>
      <c r="I29" s="156"/>
      <c r="J29" s="156"/>
      <c r="K29" s="156"/>
      <c r="L29" s="156"/>
      <c r="M29" s="156"/>
      <c r="N29" s="156"/>
      <c r="O29" s="156"/>
    </row>
    <row r="30" spans="1:15" ht="12.75" customHeight="1">
      <c r="A30" s="214" t="s">
        <v>110</v>
      </c>
      <c r="B30" s="199" t="s">
        <v>0</v>
      </c>
      <c r="C30" s="199" t="s">
        <v>0</v>
      </c>
      <c r="D30" s="199" t="s">
        <v>0</v>
      </c>
      <c r="E30" s="199" t="s">
        <v>0</v>
      </c>
      <c r="F30" s="198" t="s">
        <v>0</v>
      </c>
      <c r="G30" s="148" t="s">
        <v>0</v>
      </c>
      <c r="H30" s="148" t="s">
        <v>0</v>
      </c>
      <c r="I30" s="156"/>
      <c r="J30" s="156"/>
      <c r="K30" s="156"/>
      <c r="L30" s="156"/>
      <c r="M30" s="156"/>
      <c r="N30" s="156"/>
      <c r="O30" s="156"/>
    </row>
    <row r="31" spans="1:15" ht="12.75" customHeight="1">
      <c r="A31" s="214" t="s">
        <v>111</v>
      </c>
      <c r="B31" s="199" t="s">
        <v>0</v>
      </c>
      <c r="C31" s="199" t="s">
        <v>0</v>
      </c>
      <c r="D31" s="199" t="s">
        <v>0</v>
      </c>
      <c r="E31" s="199" t="s">
        <v>0</v>
      </c>
      <c r="F31" s="198" t="s">
        <v>0</v>
      </c>
      <c r="G31" s="148" t="s">
        <v>0</v>
      </c>
      <c r="H31" s="148" t="s">
        <v>0</v>
      </c>
      <c r="I31" s="156"/>
      <c r="J31" s="156"/>
      <c r="K31" s="156"/>
      <c r="L31" s="156"/>
      <c r="M31" s="156"/>
      <c r="N31" s="156"/>
      <c r="O31" s="156"/>
    </row>
    <row r="32" spans="1:15" ht="12.75" customHeight="1">
      <c r="A32" s="214" t="s">
        <v>112</v>
      </c>
      <c r="B32" s="199" t="s">
        <v>0</v>
      </c>
      <c r="C32" s="199" t="s">
        <v>0</v>
      </c>
      <c r="D32" s="199" t="s">
        <v>0</v>
      </c>
      <c r="E32" s="199" t="s">
        <v>0</v>
      </c>
      <c r="F32" s="198" t="s">
        <v>0</v>
      </c>
      <c r="G32" s="148" t="s">
        <v>0</v>
      </c>
      <c r="H32" s="148" t="s">
        <v>0</v>
      </c>
      <c r="I32" s="156"/>
      <c r="J32" s="156"/>
      <c r="K32" s="156"/>
      <c r="L32" s="156"/>
      <c r="M32" s="156"/>
      <c r="N32" s="156"/>
      <c r="O32" s="156"/>
    </row>
    <row r="33" spans="1:17" ht="12.75" customHeight="1">
      <c r="A33" s="214" t="s">
        <v>113</v>
      </c>
      <c r="B33" s="199" t="s">
        <v>0</v>
      </c>
      <c r="C33" s="199" t="s">
        <v>0</v>
      </c>
      <c r="D33" s="199" t="s">
        <v>0</v>
      </c>
      <c r="E33" s="199" t="s">
        <v>0</v>
      </c>
      <c r="F33" s="198" t="s">
        <v>0</v>
      </c>
      <c r="G33" s="148" t="s">
        <v>0</v>
      </c>
      <c r="H33" s="148" t="s">
        <v>0</v>
      </c>
      <c r="I33" s="156"/>
      <c r="J33" s="156"/>
      <c r="K33" s="156"/>
      <c r="L33" s="156"/>
      <c r="M33" s="156"/>
      <c r="N33" s="156"/>
      <c r="O33" s="156"/>
    </row>
    <row r="34" spans="1:17" ht="12.75" customHeight="1">
      <c r="A34" s="53" t="s">
        <v>114</v>
      </c>
      <c r="B34" s="199" t="s">
        <v>0</v>
      </c>
      <c r="C34" s="199" t="s">
        <v>0</v>
      </c>
      <c r="D34" s="199" t="s">
        <v>0</v>
      </c>
      <c r="E34" s="199" t="s">
        <v>0</v>
      </c>
      <c r="F34" s="198" t="s">
        <v>0</v>
      </c>
      <c r="G34" s="148" t="s">
        <v>0</v>
      </c>
      <c r="H34" s="148" t="s">
        <v>0</v>
      </c>
      <c r="I34" s="156"/>
      <c r="J34" s="156"/>
      <c r="K34" s="156"/>
      <c r="L34" s="156"/>
      <c r="M34" s="156"/>
      <c r="N34" s="156"/>
      <c r="O34" s="156"/>
    </row>
    <row r="36" spans="1:17" ht="14.25" customHeight="1">
      <c r="A36" s="37" t="s">
        <v>119</v>
      </c>
    </row>
    <row r="37" spans="1:17" ht="12.75" customHeight="1">
      <c r="A37" s="12" t="s">
        <v>34</v>
      </c>
    </row>
    <row r="38" spans="1:17" ht="31.5">
      <c r="A38" s="149"/>
      <c r="B38" s="132" t="s">
        <v>8</v>
      </c>
      <c r="C38" s="46" t="s">
        <v>43</v>
      </c>
      <c r="D38" s="46" t="s">
        <v>44</v>
      </c>
      <c r="E38" s="132" t="s">
        <v>9</v>
      </c>
      <c r="F38" s="46" t="s">
        <v>31</v>
      </c>
      <c r="G38" s="46" t="s">
        <v>32</v>
      </c>
      <c r="H38" s="49" t="s">
        <v>45</v>
      </c>
      <c r="I38" s="49" t="s">
        <v>46</v>
      </c>
      <c r="J38" s="158"/>
    </row>
    <row r="39" spans="1:17" ht="12.75" customHeight="1">
      <c r="A39" s="215" t="s">
        <v>120</v>
      </c>
      <c r="B39" s="145">
        <v>82534.654019280002</v>
      </c>
      <c r="C39" s="14">
        <v>103023.23168611999</v>
      </c>
      <c r="D39" s="14">
        <v>102877.68537794999</v>
      </c>
      <c r="E39" s="145">
        <v>102877.68537794999</v>
      </c>
      <c r="F39" s="145">
        <v>106444.57556874999</v>
      </c>
      <c r="G39" s="145">
        <v>107079.35494352</v>
      </c>
      <c r="H39" s="170">
        <f>G39/F39-1</f>
        <v>5.9634732101498944E-3</v>
      </c>
      <c r="I39" s="170">
        <f>G39/E39-1</f>
        <v>4.0841408417520153E-2</v>
      </c>
      <c r="M39" s="159"/>
      <c r="N39" s="159"/>
    </row>
    <row r="40" spans="1:17" ht="12.75" customHeight="1">
      <c r="A40" s="53" t="s">
        <v>121</v>
      </c>
      <c r="B40" s="150">
        <v>37501.240316720003</v>
      </c>
      <c r="C40" s="193">
        <v>43872.673509480002</v>
      </c>
      <c r="D40" s="193">
        <v>42225.592244900006</v>
      </c>
      <c r="E40" s="150">
        <v>42225.592244900006</v>
      </c>
      <c r="F40" s="150">
        <v>43182.170132900006</v>
      </c>
      <c r="G40" s="150">
        <v>41297.613612809997</v>
      </c>
      <c r="H40" s="151">
        <f>G40/F40-1</f>
        <v>-4.3642005816057594E-2</v>
      </c>
      <c r="I40" s="151">
        <f t="shared" ref="I40:I52" si="3">G40/E40-1</f>
        <v>-2.1976687187900579E-2</v>
      </c>
      <c r="M40" s="159"/>
      <c r="N40" s="159"/>
      <c r="O40" s="159"/>
      <c r="P40" s="159"/>
      <c r="Q40" s="159"/>
    </row>
    <row r="41" spans="1:17" ht="12.75" customHeight="1">
      <c r="A41" s="53" t="s">
        <v>122</v>
      </c>
      <c r="B41" s="150">
        <v>34615.594705899995</v>
      </c>
      <c r="C41" s="193">
        <v>45662.232593580004</v>
      </c>
      <c r="D41" s="193">
        <v>47128.88711009</v>
      </c>
      <c r="E41" s="150">
        <v>47128.88711009</v>
      </c>
      <c r="F41" s="150">
        <v>49645.300872419997</v>
      </c>
      <c r="G41" s="150">
        <v>52664.350551279997</v>
      </c>
      <c r="H41" s="151">
        <f t="shared" ref="H41:H48" si="4">G41/F41-1</f>
        <v>6.0812395650868156E-2</v>
      </c>
      <c r="I41" s="151">
        <f t="shared" si="3"/>
        <v>0.11745372701586421</v>
      </c>
      <c r="M41" s="159"/>
      <c r="N41" s="159"/>
    </row>
    <row r="42" spans="1:17" ht="12.75" customHeight="1">
      <c r="A42" s="53" t="s">
        <v>123</v>
      </c>
      <c r="B42" s="150">
        <v>6252.7773932800001</v>
      </c>
      <c r="C42" s="193">
        <v>6703.2417870300005</v>
      </c>
      <c r="D42" s="193">
        <v>7108.0608438300005</v>
      </c>
      <c r="E42" s="150">
        <v>7108.0608438300005</v>
      </c>
      <c r="F42" s="150">
        <v>7866.8056770200001</v>
      </c>
      <c r="G42" s="150">
        <v>7255.3443159199996</v>
      </c>
      <c r="H42" s="151">
        <f t="shared" si="4"/>
        <v>-7.7726765628158501E-2</v>
      </c>
      <c r="I42" s="151">
        <f t="shared" si="3"/>
        <v>2.0720626247571428E-2</v>
      </c>
      <c r="M42" s="159"/>
      <c r="N42" s="159"/>
    </row>
    <row r="43" spans="1:17" ht="12.75" customHeight="1">
      <c r="A43" s="53" t="s">
        <v>124</v>
      </c>
      <c r="B43" s="150">
        <v>4165.0416033800002</v>
      </c>
      <c r="C43" s="193">
        <v>6785.0837960299987</v>
      </c>
      <c r="D43" s="193">
        <v>6415.1451791299996</v>
      </c>
      <c r="E43" s="150">
        <v>6415.1451791299996</v>
      </c>
      <c r="F43" s="150">
        <v>5750.2988864100007</v>
      </c>
      <c r="G43" s="150">
        <v>5862.0464635099997</v>
      </c>
      <c r="H43" s="151">
        <f t="shared" si="4"/>
        <v>1.9433351084427564E-2</v>
      </c>
      <c r="I43" s="151">
        <f t="shared" si="3"/>
        <v>-8.6217645926293662E-2</v>
      </c>
      <c r="M43" s="159"/>
      <c r="N43" s="159"/>
    </row>
    <row r="44" spans="1:17" ht="12.75" customHeight="1">
      <c r="A44" s="216" t="s">
        <v>125</v>
      </c>
      <c r="B44" s="145">
        <v>36033.658588289996</v>
      </c>
      <c r="C44" s="14">
        <v>32903.429995960003</v>
      </c>
      <c r="D44" s="14">
        <v>35383.464017800005</v>
      </c>
      <c r="E44" s="145">
        <v>35383.464017800005</v>
      </c>
      <c r="F44" s="145">
        <v>49973.182174609996</v>
      </c>
      <c r="G44" s="145">
        <v>52427.116345850001</v>
      </c>
      <c r="H44" s="170">
        <f t="shared" si="4"/>
        <v>4.910502122249838E-2</v>
      </c>
      <c r="I44" s="170">
        <f t="shared" si="3"/>
        <v>0.48168410869766776</v>
      </c>
      <c r="K44" s="160"/>
      <c r="L44" s="160"/>
      <c r="M44" s="159"/>
      <c r="N44" s="159"/>
    </row>
    <row r="45" spans="1:17" ht="12.75" customHeight="1">
      <c r="A45" s="53" t="s">
        <v>121</v>
      </c>
      <c r="B45" s="150">
        <v>16204.947857129999</v>
      </c>
      <c r="C45" s="193">
        <v>11858.085613880001</v>
      </c>
      <c r="D45" s="193">
        <v>12997.217447359999</v>
      </c>
      <c r="E45" s="150">
        <v>12997.217447359999</v>
      </c>
      <c r="F45" s="150">
        <v>18608.208938339998</v>
      </c>
      <c r="G45" s="150">
        <v>19032.125394899998</v>
      </c>
      <c r="H45" s="151">
        <f t="shared" si="4"/>
        <v>2.278115309026707E-2</v>
      </c>
      <c r="I45" s="151">
        <f t="shared" si="3"/>
        <v>0.46432307314869248</v>
      </c>
      <c r="K45" s="160"/>
      <c r="L45" s="160"/>
      <c r="M45" s="159"/>
      <c r="N45" s="161"/>
    </row>
    <row r="46" spans="1:17" ht="12.75" customHeight="1">
      <c r="A46" s="53" t="s">
        <v>122</v>
      </c>
      <c r="B46" s="150">
        <v>14001.552952759999</v>
      </c>
      <c r="C46" s="193">
        <v>14771.806868400001</v>
      </c>
      <c r="D46" s="193">
        <v>15860.4432707</v>
      </c>
      <c r="E46" s="150">
        <v>15860.4432707</v>
      </c>
      <c r="F46" s="150">
        <v>23840.626442610002</v>
      </c>
      <c r="G46" s="150">
        <v>26644.560841449998</v>
      </c>
      <c r="H46" s="151">
        <f>G46/F46-1</f>
        <v>0.11761160746298871</v>
      </c>
      <c r="I46" s="151">
        <f t="shared" si="3"/>
        <v>0.67993796810661533</v>
      </c>
      <c r="K46" s="160"/>
      <c r="L46" s="160"/>
      <c r="M46" s="159"/>
      <c r="N46" s="161"/>
    </row>
    <row r="47" spans="1:17" ht="12.75" customHeight="1">
      <c r="A47" s="53" t="s">
        <v>123</v>
      </c>
      <c r="B47" s="150">
        <v>5490.1031323899997</v>
      </c>
      <c r="C47" s="193">
        <v>5841.6155741299999</v>
      </c>
      <c r="D47" s="193">
        <v>6112.2815589399997</v>
      </c>
      <c r="E47" s="150">
        <v>6112.2815589399997</v>
      </c>
      <c r="F47" s="150">
        <v>6798.3546929599997</v>
      </c>
      <c r="G47" s="150">
        <v>6033.4467798400001</v>
      </c>
      <c r="H47" s="151">
        <f t="shared" si="4"/>
        <v>-0.11251368127527916</v>
      </c>
      <c r="I47" s="151">
        <f t="shared" si="3"/>
        <v>-1.2897766298853419E-2</v>
      </c>
      <c r="K47" s="160"/>
      <c r="L47" s="160"/>
      <c r="M47" s="159"/>
      <c r="N47" s="161"/>
    </row>
    <row r="48" spans="1:17" ht="12.75" customHeight="1">
      <c r="A48" s="53" t="s">
        <v>124</v>
      </c>
      <c r="B48" s="150">
        <v>337.05464601</v>
      </c>
      <c r="C48" s="193">
        <v>431.92193954999999</v>
      </c>
      <c r="D48" s="193">
        <v>413.52174080000003</v>
      </c>
      <c r="E48" s="150">
        <v>413.52174080000003</v>
      </c>
      <c r="F48" s="150">
        <v>725.99210069999992</v>
      </c>
      <c r="G48" s="150">
        <v>716.98332965999998</v>
      </c>
      <c r="H48" s="151">
        <f t="shared" si="4"/>
        <v>-1.24089105533155E-2</v>
      </c>
      <c r="I48" s="151">
        <f t="shared" si="3"/>
        <v>0.73384675802757671</v>
      </c>
      <c r="K48" s="160"/>
      <c r="L48" s="160"/>
      <c r="M48" s="159"/>
      <c r="N48" s="161"/>
    </row>
    <row r="49" spans="1:14" ht="12.75" customHeight="1">
      <c r="A49" s="216" t="s">
        <v>126</v>
      </c>
      <c r="B49" s="146">
        <v>46500.995430990006</v>
      </c>
      <c r="C49" s="207">
        <f t="shared" ref="C49:D49" si="5">+C39-C44</f>
        <v>70119.801690159991</v>
      </c>
      <c r="D49" s="207">
        <f t="shared" si="5"/>
        <v>67494.221360149997</v>
      </c>
      <c r="E49" s="146">
        <v>67494.221360149997</v>
      </c>
      <c r="F49" s="146">
        <v>56471.393394139996</v>
      </c>
      <c r="G49" s="146">
        <f>G39-G44</f>
        <v>54652.238597669995</v>
      </c>
      <c r="H49" s="170">
        <v>5.1120597441107751E-3</v>
      </c>
      <c r="I49" s="170">
        <f t="shared" si="3"/>
        <v>-0.19026788521575833</v>
      </c>
      <c r="K49" s="162"/>
      <c r="L49" s="162"/>
      <c r="M49" s="159"/>
    </row>
    <row r="50" spans="1:14" ht="12.75" customHeight="1">
      <c r="A50" s="53" t="s">
        <v>121</v>
      </c>
      <c r="B50" s="150">
        <v>21296.292459590004</v>
      </c>
      <c r="C50" s="193">
        <f>+C40-C45</f>
        <v>32014.587895600002</v>
      </c>
      <c r="D50" s="193">
        <f>+D40-D45</f>
        <v>29228.374797540007</v>
      </c>
      <c r="E50" s="150">
        <v>29228.374797540007</v>
      </c>
      <c r="F50" s="150">
        <v>24573.961194560008</v>
      </c>
      <c r="G50" s="150">
        <f t="shared" ref="G50:G53" si="6">G40-G45</f>
        <v>22265.488217909999</v>
      </c>
      <c r="H50" s="151">
        <v>1.0763680085261074E-2</v>
      </c>
      <c r="I50" s="151">
        <f t="shared" si="3"/>
        <v>-0.23822352860399332</v>
      </c>
      <c r="K50" s="160"/>
      <c r="L50" s="160"/>
      <c r="M50" s="159"/>
      <c r="N50" s="160"/>
    </row>
    <row r="51" spans="1:14" ht="12.75" customHeight="1">
      <c r="A51" s="53" t="s">
        <v>122</v>
      </c>
      <c r="B51" s="150">
        <v>20614.041753139994</v>
      </c>
      <c r="C51" s="193">
        <f t="shared" ref="C51:D53" si="7">+C41-C46</f>
        <v>30890.425725180001</v>
      </c>
      <c r="D51" s="193">
        <f t="shared" si="7"/>
        <v>31268.443839389998</v>
      </c>
      <c r="E51" s="150">
        <v>31268.443839389998</v>
      </c>
      <c r="F51" s="150">
        <v>25804.674429809995</v>
      </c>
      <c r="G51" s="150">
        <f t="shared" si="6"/>
        <v>26019.789709829998</v>
      </c>
      <c r="H51" s="151">
        <v>-9.1954526851718565E-3</v>
      </c>
      <c r="I51" s="151">
        <f t="shared" si="3"/>
        <v>-0.16785786195563979</v>
      </c>
      <c r="J51" s="163"/>
      <c r="K51" s="164"/>
      <c r="L51" s="164"/>
      <c r="M51" s="164"/>
      <c r="N51" s="164"/>
    </row>
    <row r="52" spans="1:14" ht="12.75" customHeight="1">
      <c r="A52" s="53" t="s">
        <v>123</v>
      </c>
      <c r="B52" s="150">
        <v>762.67426089000037</v>
      </c>
      <c r="C52" s="193">
        <f t="shared" si="7"/>
        <v>861.62621290000061</v>
      </c>
      <c r="D52" s="193">
        <f t="shared" si="7"/>
        <v>995.77928489000078</v>
      </c>
      <c r="E52" s="150">
        <v>995.77928489000078</v>
      </c>
      <c r="F52" s="150">
        <v>1068.4509840600003</v>
      </c>
      <c r="G52" s="150">
        <f t="shared" si="6"/>
        <v>1221.8975360799996</v>
      </c>
      <c r="H52" s="151">
        <v>0.14002967467845995</v>
      </c>
      <c r="I52" s="151">
        <f t="shared" si="3"/>
        <v>0.22707667715238422</v>
      </c>
      <c r="J52" s="163"/>
      <c r="K52" s="164"/>
      <c r="L52" s="164"/>
      <c r="M52" s="164"/>
      <c r="N52" s="164"/>
    </row>
    <row r="53" spans="1:14" ht="12.75" customHeight="1">
      <c r="A53" s="53" t="s">
        <v>124</v>
      </c>
      <c r="B53" s="150">
        <v>3827.9869573700003</v>
      </c>
      <c r="C53" s="193">
        <f t="shared" si="7"/>
        <v>6353.1618564799983</v>
      </c>
      <c r="D53" s="193">
        <f t="shared" si="7"/>
        <v>6001.6234383299998</v>
      </c>
      <c r="E53" s="150">
        <v>6001.6234383299998</v>
      </c>
      <c r="F53" s="150">
        <v>5024.3067857100004</v>
      </c>
      <c r="G53" s="150">
        <f t="shared" si="6"/>
        <v>5145.0631338499998</v>
      </c>
      <c r="H53" s="151">
        <v>2.7354409538241198E-2</v>
      </c>
      <c r="I53" s="151">
        <f>G53/E53-1</f>
        <v>-0.14272143417220873</v>
      </c>
      <c r="J53" s="163"/>
      <c r="K53" s="164"/>
      <c r="L53" s="164"/>
      <c r="M53" s="164"/>
      <c r="N53" s="164"/>
    </row>
    <row r="54" spans="1:14">
      <c r="A54" s="51"/>
      <c r="B54" s="150"/>
      <c r="C54" s="150"/>
      <c r="D54" s="150"/>
      <c r="E54" s="150"/>
      <c r="F54" s="150"/>
      <c r="G54" s="150"/>
      <c r="H54" s="150"/>
      <c r="I54" s="151"/>
      <c r="J54" s="151"/>
      <c r="K54" s="159"/>
      <c r="L54" s="159"/>
      <c r="M54" s="159"/>
      <c r="N54" s="159"/>
    </row>
    <row r="55" spans="1:14" ht="14.25" customHeight="1">
      <c r="A55" s="37" t="s">
        <v>127</v>
      </c>
      <c r="C55" s="165"/>
      <c r="D55" s="165"/>
      <c r="E55" s="165"/>
      <c r="F55" s="165"/>
      <c r="G55" s="165"/>
      <c r="H55" s="165"/>
      <c r="K55" s="166"/>
      <c r="L55" s="166"/>
      <c r="M55" s="164"/>
      <c r="N55" s="161"/>
    </row>
    <row r="56" spans="1:14" ht="12.75" customHeight="1">
      <c r="A56" s="12" t="s">
        <v>34</v>
      </c>
      <c r="B56" s="157"/>
      <c r="C56" s="157"/>
      <c r="D56" s="157"/>
      <c r="E56" s="157"/>
      <c r="F56" s="157"/>
      <c r="G56" s="157"/>
      <c r="H56" s="158"/>
      <c r="I56" s="158"/>
      <c r="J56" s="158"/>
      <c r="K56" s="166"/>
      <c r="L56" s="166"/>
      <c r="M56" s="164"/>
      <c r="N56" s="161"/>
    </row>
    <row r="57" spans="1:14" s="161" customFormat="1" ht="31.5">
      <c r="A57" s="149"/>
      <c r="B57" s="132" t="s">
        <v>8</v>
      </c>
      <c r="C57" s="46" t="s">
        <v>43</v>
      </c>
      <c r="D57" s="46" t="s">
        <v>44</v>
      </c>
      <c r="E57" s="132" t="s">
        <v>9</v>
      </c>
      <c r="F57" s="46" t="s">
        <v>31</v>
      </c>
      <c r="G57" s="46" t="s">
        <v>32</v>
      </c>
      <c r="H57" s="49" t="s">
        <v>45</v>
      </c>
      <c r="I57" s="49" t="s">
        <v>46</v>
      </c>
      <c r="J57" s="167"/>
      <c r="K57" s="166"/>
      <c r="L57" s="166"/>
      <c r="M57" s="164"/>
    </row>
    <row r="58" spans="1:14" ht="12.75" customHeight="1">
      <c r="A58" s="215" t="s">
        <v>128</v>
      </c>
      <c r="B58" s="145">
        <v>78756.321715639991</v>
      </c>
      <c r="C58" s="14">
        <v>95831.989065760004</v>
      </c>
      <c r="D58" s="14">
        <v>93953.516248369997</v>
      </c>
      <c r="E58" s="145">
        <v>93953.516248369997</v>
      </c>
      <c r="F58" s="145">
        <v>92228.733501249997</v>
      </c>
      <c r="G58" s="145">
        <v>93498.997186809996</v>
      </c>
      <c r="H58" s="170">
        <f>G58/F58-1</f>
        <v>1.377297114833298E-2</v>
      </c>
      <c r="I58" s="170">
        <f>G58/E58-1</f>
        <v>-4.8377014475803337E-3</v>
      </c>
      <c r="J58" s="168"/>
      <c r="K58" s="161"/>
      <c r="L58" s="161"/>
      <c r="M58" s="164"/>
      <c r="N58" s="161"/>
    </row>
    <row r="59" spans="1:14" ht="12.75" customHeight="1">
      <c r="A59" s="53" t="s">
        <v>121</v>
      </c>
      <c r="B59" s="150">
        <v>53137.92552443</v>
      </c>
      <c r="C59" s="193">
        <v>66401.3996587</v>
      </c>
      <c r="D59" s="193">
        <v>65526.569945979994</v>
      </c>
      <c r="E59" s="150">
        <v>65526.569945979994</v>
      </c>
      <c r="F59" s="150">
        <v>61987.071657679997</v>
      </c>
      <c r="G59" s="150">
        <v>62965.857004129997</v>
      </c>
      <c r="H59" s="151">
        <f t="shared" ref="H59:H69" si="8">G59/F59-1</f>
        <v>1.5790153015378561E-2</v>
      </c>
      <c r="I59" s="151">
        <f t="shared" ref="I59:I69" si="9">G59/E59-1</f>
        <v>-3.9079001753960951E-2</v>
      </c>
      <c r="J59" s="168"/>
      <c r="M59" s="164"/>
      <c r="N59" s="161"/>
    </row>
    <row r="60" spans="1:14" ht="12.75" customHeight="1">
      <c r="A60" s="53" t="s">
        <v>122</v>
      </c>
      <c r="B60" s="150">
        <v>25106.657938070002</v>
      </c>
      <c r="C60" s="193">
        <v>28078.12788937</v>
      </c>
      <c r="D60" s="193">
        <v>27523.470896839997</v>
      </c>
      <c r="E60" s="150">
        <v>27523.470896839997</v>
      </c>
      <c r="F60" s="150">
        <v>29483.620249589996</v>
      </c>
      <c r="G60" s="150">
        <v>29729.21311045</v>
      </c>
      <c r="H60" s="151">
        <f t="shared" si="8"/>
        <v>8.3298068141215431E-3</v>
      </c>
      <c r="I60" s="151">
        <f t="shared" si="9"/>
        <v>8.0140408957768638E-2</v>
      </c>
      <c r="J60" s="168"/>
      <c r="M60" s="164"/>
      <c r="N60" s="161"/>
    </row>
    <row r="61" spans="1:14" ht="12.75" customHeight="1">
      <c r="A61" s="53" t="s">
        <v>124</v>
      </c>
      <c r="B61" s="150">
        <v>511.73825313999993</v>
      </c>
      <c r="C61" s="193">
        <v>1352.4615176899999</v>
      </c>
      <c r="D61" s="193">
        <v>903.47540555</v>
      </c>
      <c r="E61" s="150">
        <v>903.47540555</v>
      </c>
      <c r="F61" s="150">
        <v>758.04159398000002</v>
      </c>
      <c r="G61" s="150">
        <v>803.92707223000002</v>
      </c>
      <c r="H61" s="151">
        <f t="shared" si="8"/>
        <v>6.053161015754327E-2</v>
      </c>
      <c r="I61" s="151">
        <f t="shared" si="9"/>
        <v>-0.11018377778573718</v>
      </c>
      <c r="J61" s="168"/>
      <c r="M61" s="164"/>
      <c r="N61" s="161"/>
    </row>
    <row r="62" spans="1:14" ht="12.75" customHeight="1">
      <c r="A62" s="216" t="s">
        <v>125</v>
      </c>
      <c r="B62" s="145">
        <v>33363.157884109998</v>
      </c>
      <c r="C62" s="14">
        <v>41893.219095109998</v>
      </c>
      <c r="D62" s="14">
        <v>42215.263833930003</v>
      </c>
      <c r="E62" s="145">
        <v>42215.263833930003</v>
      </c>
      <c r="F62" s="145">
        <v>51581.535384360002</v>
      </c>
      <c r="G62" s="145">
        <v>51874.99897488</v>
      </c>
      <c r="H62" s="170">
        <f t="shared" si="8"/>
        <v>5.6893147583385595E-3</v>
      </c>
      <c r="I62" s="170">
        <f t="shared" si="9"/>
        <v>0.22882091129289828</v>
      </c>
      <c r="J62" s="168"/>
      <c r="M62" s="164"/>
      <c r="N62" s="161"/>
    </row>
    <row r="63" spans="1:14" ht="12.75" customHeight="1">
      <c r="A63" s="53" t="s">
        <v>121</v>
      </c>
      <c r="B63" s="150">
        <v>21916.231668760007</v>
      </c>
      <c r="C63" s="193">
        <v>29968.883749960001</v>
      </c>
      <c r="D63" s="193">
        <v>30202.87464953</v>
      </c>
      <c r="E63" s="150">
        <v>30202.87464953</v>
      </c>
      <c r="F63" s="150">
        <v>31912.765760990002</v>
      </c>
      <c r="G63" s="150">
        <v>31972.481218379995</v>
      </c>
      <c r="H63" s="151">
        <f t="shared" si="8"/>
        <v>1.8712090903443279E-3</v>
      </c>
      <c r="I63" s="151">
        <f t="shared" si="9"/>
        <v>5.8590666927710311E-2</v>
      </c>
      <c r="J63" s="168"/>
      <c r="K63" s="155"/>
      <c r="L63" s="155"/>
      <c r="M63" s="164"/>
      <c r="N63" s="161"/>
    </row>
    <row r="64" spans="1:14" ht="12.75" customHeight="1">
      <c r="A64" s="53" t="s">
        <v>122</v>
      </c>
      <c r="B64" s="150">
        <v>11289.148373550001</v>
      </c>
      <c r="C64" s="193">
        <v>11756.016529999999</v>
      </c>
      <c r="D64" s="193">
        <v>11847.759267790001</v>
      </c>
      <c r="E64" s="150">
        <v>11847.759267790001</v>
      </c>
      <c r="F64" s="150">
        <v>19636.725959809999</v>
      </c>
      <c r="G64" s="150">
        <v>19849.567902160001</v>
      </c>
      <c r="H64" s="151">
        <f t="shared" si="8"/>
        <v>1.083897299303449E-2</v>
      </c>
      <c r="I64" s="151">
        <f t="shared" si="9"/>
        <v>0.67538582220556886</v>
      </c>
      <c r="J64" s="168"/>
      <c r="K64" s="155"/>
      <c r="L64" s="155"/>
      <c r="M64" s="164"/>
      <c r="N64" s="161"/>
    </row>
    <row r="65" spans="1:15" ht="12.75" customHeight="1">
      <c r="A65" s="53" t="s">
        <v>124</v>
      </c>
      <c r="B65" s="150">
        <v>157.7778418</v>
      </c>
      <c r="C65" s="193">
        <v>168.31881515000001</v>
      </c>
      <c r="D65" s="193">
        <v>164.62991660999998</v>
      </c>
      <c r="E65" s="150">
        <v>164.62991660999998</v>
      </c>
      <c r="F65" s="150">
        <v>32.043663559999999</v>
      </c>
      <c r="G65" s="150">
        <v>52.949854339999987</v>
      </c>
      <c r="H65" s="151">
        <f t="shared" si="8"/>
        <v>0.65242823252261073</v>
      </c>
      <c r="I65" s="151">
        <f t="shared" si="9"/>
        <v>-0.67837039931548082</v>
      </c>
      <c r="J65" s="168"/>
      <c r="K65" s="169"/>
      <c r="M65" s="164"/>
    </row>
    <row r="66" spans="1:15" ht="12.75" customHeight="1">
      <c r="A66" s="216" t="s">
        <v>126</v>
      </c>
      <c r="B66" s="145">
        <v>45393.163831529993</v>
      </c>
      <c r="C66" s="14">
        <f t="shared" ref="C66:D69" si="10">+C58-C62</f>
        <v>53938.769970650006</v>
      </c>
      <c r="D66" s="14">
        <f t="shared" si="10"/>
        <v>51738.252414439994</v>
      </c>
      <c r="E66" s="145">
        <v>51738.252414439994</v>
      </c>
      <c r="F66" s="145">
        <v>40647.198116889995</v>
      </c>
      <c r="G66" s="145">
        <v>41623.998211929997</v>
      </c>
      <c r="H66" s="170">
        <f t="shared" si="8"/>
        <v>2.4031179030618466E-2</v>
      </c>
      <c r="I66" s="170">
        <f t="shared" si="9"/>
        <v>-0.1954889029009248</v>
      </c>
      <c r="J66" s="168"/>
      <c r="K66" s="155"/>
      <c r="L66" s="155"/>
      <c r="M66" s="164"/>
    </row>
    <row r="67" spans="1:15" ht="12.75" customHeight="1">
      <c r="A67" s="53" t="s">
        <v>121</v>
      </c>
      <c r="B67" s="150">
        <v>31221.693855669993</v>
      </c>
      <c r="C67" s="193">
        <f t="shared" si="10"/>
        <v>36432.515908739995</v>
      </c>
      <c r="D67" s="193">
        <f t="shared" si="10"/>
        <v>35323.695296449994</v>
      </c>
      <c r="E67" s="150">
        <v>35323.695296449994</v>
      </c>
      <c r="F67" s="150">
        <v>30074.305896689995</v>
      </c>
      <c r="G67" s="150">
        <v>30993.375785750002</v>
      </c>
      <c r="H67" s="151">
        <f t="shared" si="8"/>
        <v>3.055997010262379E-2</v>
      </c>
      <c r="I67" s="151">
        <f t="shared" si="9"/>
        <v>-0.12258965191377313</v>
      </c>
      <c r="J67" s="168"/>
      <c r="K67" s="155"/>
      <c r="L67" s="155"/>
      <c r="M67" s="164"/>
      <c r="N67" s="155"/>
      <c r="O67" s="155"/>
    </row>
    <row r="68" spans="1:15" ht="12.75" customHeight="1">
      <c r="A68" s="53" t="s">
        <v>122</v>
      </c>
      <c r="B68" s="150">
        <v>13817.509564520002</v>
      </c>
      <c r="C68" s="193">
        <f t="shared" si="10"/>
        <v>16322.111359370001</v>
      </c>
      <c r="D68" s="193">
        <f t="shared" si="10"/>
        <v>15675.711629049996</v>
      </c>
      <c r="E68" s="150">
        <v>15675.711629049996</v>
      </c>
      <c r="F68" s="150">
        <v>9846.8942897799971</v>
      </c>
      <c r="G68" s="150">
        <v>9879.6452082899996</v>
      </c>
      <c r="H68" s="151">
        <f t="shared" si="8"/>
        <v>3.3260150404981204E-3</v>
      </c>
      <c r="I68" s="151">
        <f t="shared" si="9"/>
        <v>-0.36974821672649372</v>
      </c>
      <c r="J68" s="168"/>
      <c r="K68" s="155"/>
      <c r="L68" s="155"/>
      <c r="M68" s="164"/>
      <c r="N68" s="155"/>
      <c r="O68" s="155"/>
    </row>
    <row r="69" spans="1:15" ht="12.75" customHeight="1">
      <c r="A69" s="53" t="s">
        <v>124</v>
      </c>
      <c r="B69" s="150">
        <v>353.96041133999995</v>
      </c>
      <c r="C69" s="193">
        <f t="shared" si="10"/>
        <v>1184.1427025399998</v>
      </c>
      <c r="D69" s="193">
        <f t="shared" si="10"/>
        <v>738.84548894</v>
      </c>
      <c r="E69" s="150">
        <v>738.84548894</v>
      </c>
      <c r="F69" s="150">
        <v>725.99793041999999</v>
      </c>
      <c r="G69" s="150">
        <v>750.97721789000002</v>
      </c>
      <c r="H69" s="151">
        <f t="shared" si="8"/>
        <v>3.4406830134555921E-2</v>
      </c>
      <c r="I69" s="151">
        <f t="shared" si="9"/>
        <v>1.6419845734464866E-2</v>
      </c>
      <c r="J69" s="168"/>
      <c r="K69" s="155"/>
      <c r="L69" s="155"/>
      <c r="M69" s="164"/>
      <c r="N69" s="155"/>
      <c r="O69" s="155"/>
    </row>
    <row r="71" spans="1:15">
      <c r="B71" s="155"/>
      <c r="C71" s="155"/>
      <c r="D71" s="155"/>
      <c r="E71" s="155"/>
      <c r="F71" s="155"/>
    </row>
    <row r="72" spans="1:15">
      <c r="B72" s="155"/>
      <c r="C72" s="155"/>
      <c r="D72" s="155"/>
      <c r="E72" s="155"/>
      <c r="F72" s="155"/>
    </row>
    <row r="73" spans="1:15">
      <c r="B73" s="155"/>
      <c r="C73" s="155"/>
      <c r="D73" s="155"/>
      <c r="E73" s="155"/>
      <c r="F73" s="155"/>
    </row>
    <row r="74" spans="1:15">
      <c r="B74" s="155"/>
      <c r="C74" s="155"/>
      <c r="D74" s="155"/>
      <c r="E74" s="155"/>
      <c r="F74" s="155"/>
    </row>
  </sheetData>
  <phoneticPr fontId="8" type="noConversion"/>
  <pageMargins left="0.75" right="0.25" top="0.74" bottom="0.23" header="0.56999999999999995" footer="0.2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Macroeconom</vt:lpstr>
      <vt:lpstr>NBKR operations</vt:lpstr>
      <vt:lpstr>T-bills, T-bonds</vt:lpstr>
      <vt:lpstr>Interbank credit</vt:lpstr>
      <vt:lpstr>Deposits, credits</vt:lpstr>
      <vt:lpstr>'Deposits, credits'!Область_печати</vt:lpstr>
      <vt:lpstr>'Interbank credit'!Область_печати</vt:lpstr>
      <vt:lpstr>Macroeconom!Область_печати</vt:lpstr>
      <vt:lpstr>'NBKR operations'!Область_печати</vt:lpstr>
      <vt:lpstr>'T-bills, T-bonds'!Область_печати</vt:lpstr>
    </vt:vector>
  </TitlesOfParts>
  <Company>NBKR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Your User Name</cp:lastModifiedBy>
  <cp:lastPrinted>2015-06-09T02:49:37Z</cp:lastPrinted>
  <dcterms:created xsi:type="dcterms:W3CDTF">2008-11-05T07:26:31Z</dcterms:created>
  <dcterms:modified xsi:type="dcterms:W3CDTF">2017-01-13T09:08:51Z</dcterms:modified>
</cp:coreProperties>
</file>