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80" yWindow="-60" windowWidth="9615" windowHeight="12000" tabRatio="808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Macroeconom!$A$1:$I$43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alcChain.xml><?xml version="1.0" encoding="utf-8"?>
<calcChain xmlns="http://schemas.openxmlformats.org/spreadsheetml/2006/main">
  <c r="H25" i="1"/>
  <c r="H20"/>
  <c r="H19"/>
  <c r="H18"/>
  <c r="H33" i="2"/>
  <c r="H25"/>
  <c r="H24"/>
  <c r="H23"/>
  <c r="H22"/>
  <c r="H21"/>
  <c r="H20"/>
  <c r="H17"/>
  <c r="H15"/>
  <c r="H10"/>
  <c r="H4"/>
  <c r="G33"/>
  <c r="G25"/>
  <c r="G23"/>
  <c r="G18"/>
  <c r="G17"/>
  <c r="G15"/>
  <c r="G10"/>
  <c r="G4"/>
  <c r="H32" i="7"/>
  <c r="H24"/>
  <c r="H23"/>
  <c r="H22"/>
  <c r="H21"/>
  <c r="H20"/>
  <c r="H19"/>
  <c r="H18"/>
  <c r="H17"/>
  <c r="H16"/>
  <c r="H14"/>
  <c r="H9"/>
  <c r="H4"/>
  <c r="G32"/>
  <c r="G24"/>
  <c r="G22"/>
  <c r="G17"/>
  <c r="G16"/>
  <c r="G14"/>
  <c r="G4"/>
  <c r="H49" i="6"/>
  <c r="H44"/>
  <c r="H40"/>
  <c r="H39"/>
  <c r="H34"/>
  <c r="H30"/>
  <c r="H29"/>
  <c r="H25"/>
  <c r="G43"/>
  <c r="G42"/>
  <c r="G41"/>
  <c r="G40"/>
  <c r="G38"/>
  <c r="G37"/>
  <c r="G36"/>
  <c r="G35"/>
  <c r="G33"/>
  <c r="G32"/>
  <c r="G31"/>
  <c r="G30"/>
  <c r="G28"/>
  <c r="G27"/>
  <c r="G26"/>
  <c r="G25"/>
  <c r="G17"/>
  <c r="G13"/>
  <c r="G4"/>
  <c r="H47" i="1"/>
  <c r="H48"/>
  <c r="H46"/>
  <c r="H45"/>
  <c r="H44"/>
  <c r="H43"/>
  <c r="H42"/>
  <c r="H41"/>
  <c r="H40"/>
  <c r="H39"/>
  <c r="H38"/>
  <c r="H37"/>
  <c r="H36"/>
  <c r="H35"/>
  <c r="H34"/>
  <c r="H33"/>
  <c r="G40"/>
  <c r="G38"/>
  <c r="G37"/>
  <c r="G36"/>
  <c r="G34"/>
  <c r="G33"/>
  <c r="H27"/>
  <c r="H26"/>
  <c r="H13"/>
  <c r="G27"/>
  <c r="G26"/>
  <c r="G20"/>
  <c r="G19"/>
  <c r="G13"/>
  <c r="H7"/>
  <c r="H6"/>
  <c r="H5"/>
  <c r="H4"/>
  <c r="G7"/>
  <c r="G6"/>
  <c r="G5"/>
  <c r="G4"/>
  <c r="I42" i="3"/>
  <c r="I35"/>
  <c r="H35"/>
  <c r="I30"/>
  <c r="H30"/>
  <c r="I20"/>
  <c r="H21"/>
  <c r="I21"/>
  <c r="H22"/>
  <c r="I22"/>
  <c r="H20"/>
  <c r="J15" l="1"/>
  <c r="J14"/>
  <c r="D37" i="6" l="1"/>
  <c r="D36"/>
  <c r="D35"/>
  <c r="D32"/>
  <c r="D31"/>
  <c r="D30"/>
  <c r="D27"/>
  <c r="D26"/>
  <c r="D25"/>
  <c r="F35"/>
  <c r="F37"/>
  <c r="F30"/>
  <c r="F25"/>
  <c r="C35" l="1"/>
  <c r="C30"/>
  <c r="C25"/>
  <c r="C4" l="1"/>
  <c r="D15" l="1"/>
  <c r="D14"/>
  <c r="D13"/>
  <c r="D11"/>
  <c r="D10"/>
  <c r="D9"/>
  <c r="D7"/>
  <c r="D6"/>
  <c r="D5"/>
  <c r="D44" i="1" l="1"/>
  <c r="D42"/>
  <c r="D40"/>
  <c r="D38"/>
  <c r="D36"/>
  <c r="D34"/>
  <c r="F44"/>
  <c r="F42"/>
  <c r="F41" l="1"/>
  <c r="E41"/>
  <c r="D41"/>
  <c r="B41"/>
  <c r="F37"/>
  <c r="E37"/>
  <c r="D37"/>
  <c r="B37"/>
  <c r="F33"/>
  <c r="E33"/>
  <c r="D33"/>
  <c r="B33"/>
  <c r="F12" i="6" l="1"/>
  <c r="G12" s="1"/>
  <c r="E12"/>
  <c r="D12"/>
  <c r="C12"/>
  <c r="B12"/>
  <c r="H16"/>
  <c r="B8"/>
  <c r="F8"/>
  <c r="G8" s="1"/>
  <c r="E8"/>
  <c r="D8"/>
  <c r="C8"/>
  <c r="H8" s="1"/>
  <c r="D4"/>
  <c r="H4" s="1"/>
  <c r="E4"/>
  <c r="F4"/>
  <c r="B4"/>
  <c r="G41" i="1"/>
  <c r="G42"/>
  <c r="G44"/>
  <c r="G45"/>
  <c r="G46"/>
  <c r="G48"/>
  <c r="H53" i="6"/>
  <c r="H50"/>
  <c r="H51"/>
  <c r="H52"/>
  <c r="H54"/>
  <c r="H55"/>
  <c r="H56"/>
  <c r="H26"/>
  <c r="H27"/>
  <c r="H28"/>
  <c r="H31"/>
  <c r="H32"/>
  <c r="H33"/>
  <c r="H35"/>
  <c r="H36"/>
  <c r="H37"/>
  <c r="H38"/>
  <c r="H41"/>
  <c r="H42"/>
  <c r="H43"/>
  <c r="G5"/>
  <c r="H5"/>
  <c r="G6"/>
  <c r="H6"/>
  <c r="G7"/>
  <c r="H7"/>
  <c r="G9"/>
  <c r="H9"/>
  <c r="G10"/>
  <c r="H10"/>
  <c r="G11"/>
  <c r="H11"/>
  <c r="H13"/>
  <c r="G14"/>
  <c r="H14"/>
  <c r="G15"/>
  <c r="H15"/>
  <c r="G16"/>
  <c r="H17"/>
  <c r="G18"/>
  <c r="H18"/>
  <c r="G19"/>
  <c r="H19"/>
  <c r="H40" i="2"/>
  <c r="I40"/>
  <c r="H41"/>
  <c r="I41"/>
  <c r="H42"/>
  <c r="I42"/>
  <c r="H43"/>
  <c r="I43"/>
  <c r="H45"/>
  <c r="I45"/>
  <c r="H46"/>
  <c r="I46"/>
  <c r="H47"/>
  <c r="I47"/>
  <c r="H48"/>
  <c r="I48"/>
  <c r="H59"/>
  <c r="I59"/>
  <c r="H60"/>
  <c r="I60"/>
  <c r="H61"/>
  <c r="I61"/>
  <c r="H63"/>
  <c r="I63"/>
  <c r="H64"/>
  <c r="I64"/>
  <c r="H65"/>
  <c r="I65"/>
  <c r="H69"/>
  <c r="I50"/>
  <c r="I67" l="1"/>
  <c r="H62"/>
  <c r="H68"/>
  <c r="I68"/>
  <c r="I62"/>
  <c r="I69"/>
  <c r="H58"/>
  <c r="I58"/>
  <c r="H67"/>
  <c r="H51"/>
  <c r="H44"/>
  <c r="I44"/>
  <c r="I51"/>
  <c r="H52"/>
  <c r="H53"/>
  <c r="I53"/>
  <c r="I52"/>
  <c r="H39"/>
  <c r="I39"/>
  <c r="H50"/>
  <c r="H12" i="6"/>
  <c r="I41" i="3"/>
  <c r="H41"/>
  <c r="I40"/>
  <c r="H40"/>
  <c r="I39"/>
  <c r="H39"/>
  <c r="I37"/>
  <c r="H37"/>
  <c r="I36"/>
  <c r="H36"/>
  <c r="I66" i="2" l="1"/>
  <c r="H66"/>
  <c r="I49"/>
  <c r="H49"/>
  <c r="H42" i="3"/>
  <c r="D5" i="1" l="1"/>
  <c r="H19" i="2"/>
  <c r="H18"/>
  <c r="H5"/>
  <c r="H6"/>
  <c r="H7"/>
  <c r="H8"/>
  <c r="H9"/>
  <c r="G5"/>
  <c r="G8"/>
  <c r="C4" i="1" l="1"/>
  <c r="C5"/>
  <c r="D4" l="1"/>
  <c r="F4" l="1"/>
  <c r="F5"/>
  <c r="H5" i="7" l="1"/>
  <c r="H6"/>
  <c r="H7"/>
  <c r="H8"/>
  <c r="G5"/>
  <c r="G6"/>
  <c r="G7"/>
  <c r="G8"/>
  <c r="G9"/>
  <c r="G9" i="2" l="1"/>
  <c r="G7"/>
  <c r="G6"/>
  <c r="H15" i="3" l="1"/>
  <c r="I15"/>
  <c r="I14"/>
  <c r="H14"/>
  <c r="G15"/>
  <c r="F15"/>
  <c r="E15"/>
  <c r="D15"/>
  <c r="G14"/>
  <c r="F14"/>
  <c r="E14"/>
  <c r="D14"/>
  <c r="C14" l="1"/>
  <c r="B4" i="1" l="1"/>
  <c r="B5"/>
</calcChain>
</file>

<file path=xl/comments1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color indexed="81"/>
            <rFont val="Tahoma"/>
            <family val="2"/>
            <charset val="204"/>
          </rPr>
          <t>Your User Name:</t>
        </r>
        <r>
          <rPr>
            <sz val="8"/>
            <color indexed="81"/>
            <rFont val="Tahoma"/>
            <family val="2"/>
            <charset val="204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<sst xmlns="http://schemas.openxmlformats.org/spreadsheetml/2006/main" count="717" uniqueCount="118">
  <si>
    <t>-</t>
  </si>
  <si>
    <t>2015</t>
  </si>
  <si>
    <t>2016</t>
  </si>
  <si>
    <t>Monthly Press-Release of the NBKR</t>
  </si>
  <si>
    <t>July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</si>
  <si>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</si>
  <si>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</si>
  <si>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</si>
  <si>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</si>
  <si>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</si>
  <si>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</si>
  <si>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</si>
  <si>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</si>
  <si>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</si>
  <si>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</si>
  <si>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</si>
  <si>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</si>
  <si>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</si>
  <si>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</si>
  <si>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</si>
  <si>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</si>
  <si>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</si>
  <si>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</si>
  <si>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</si>
  <si>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</si>
  <si>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</si>
  <si>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</si>
  <si>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</si>
  <si>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</si>
  <si>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2016</t>
  </si>
  <si>
    <t>July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</si>
  <si>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</si>
  <si>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</si>
  <si>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</si>
  <si>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</si>
  <si>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</si>
  <si>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</si>
  <si>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</si>
  <si>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</si>
  <si>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</si>
  <si>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</si>
  <si>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</si>
  <si>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</si>
  <si>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</si>
  <si>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</si>
  <si>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</si>
  <si>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</si>
  <si>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</si>
  <si>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</si>
  <si>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</si>
  <si>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</si>
  <si>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</si>
  <si>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</si>
  <si>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Jan-July 2016</t>
  </si>
  <si>
    <t>Jan-July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</si>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</sst>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 Cyr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sz val="10"/>
      <color indexed="20"/>
      <name val="Arial Cyr"/>
    </font>
    <font>
      <sz val="8"/>
      <color theme="1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4" fillId="0" borderId="0"/>
    <xf numFmtId="0" fontId="3" fillId="0" borderId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" fillId="0" borderId="0"/>
    <xf numFmtId="0" fontId="1" fillId="0" borderId="0"/>
  </cellStyleXfs>
  <cellXfs count="211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8" fontId="8" fillId="0" borderId="0" xfId="0" applyNumberFormat="1" applyFont="1" applyFill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0" fontId="17" fillId="0" borderId="0" xfId="3" applyNumberFormat="1" applyFont="1" applyFill="1"/>
    <xf numFmtId="0" fontId="17" fillId="0" borderId="0" xfId="2" applyFont="1" applyFill="1" applyBorder="1"/>
    <xf numFmtId="167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6" fontId="8" fillId="0" borderId="0" xfId="0" applyNumberFormat="1" applyFont="1" applyFill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4" fontId="21" fillId="0" borderId="0" xfId="2" applyNumberFormat="1" applyFont="1" applyFill="1" applyAlignment="1"/>
    <xf numFmtId="164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7" fontId="26" fillId="0" borderId="0" xfId="0" applyNumberFormat="1" applyFont="1" applyFill="1" applyAlignment="1">
      <alignment horizontal="right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7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69" fontId="17" fillId="0" borderId="0" xfId="2" applyNumberFormat="1" applyFont="1" applyFill="1"/>
    <xf numFmtId="2" fontId="17" fillId="0" borderId="0" xfId="2" applyNumberFormat="1" applyFont="1" applyFill="1"/>
    <xf numFmtId="177" fontId="8" fillId="0" borderId="0" xfId="0" applyNumberFormat="1" applyFont="1"/>
    <xf numFmtId="0" fontId="17" fillId="0" borderId="0" xfId="2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73" fontId="17" fillId="0" borderId="0" xfId="2" applyNumberFormat="1" applyFont="1"/>
    <xf numFmtId="165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/>
    </xf>
    <xf numFmtId="171" fontId="12" fillId="0" borderId="0" xfId="0" applyNumberFormat="1" applyFont="1" applyFill="1" applyAlignment="1">
      <alignment horizontal="right" vertical="center"/>
    </xf>
    <xf numFmtId="165" fontId="17" fillId="0" borderId="0" xfId="2" applyNumberFormat="1" applyFont="1"/>
    <xf numFmtId="169" fontId="18" fillId="0" borderId="0" xfId="2" applyNumberFormat="1" applyFont="1" applyFill="1"/>
    <xf numFmtId="2" fontId="8" fillId="0" borderId="0" xfId="0" applyNumberFormat="1" applyFont="1" applyFill="1" applyAlignment="1">
      <alignment horizontal="right"/>
    </xf>
    <xf numFmtId="166" fontId="8" fillId="0" borderId="0" xfId="0" applyNumberFormat="1" applyFont="1"/>
    <xf numFmtId="16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75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/>
    </xf>
    <xf numFmtId="165" fontId="0" fillId="0" borderId="0" xfId="0" applyNumberFormat="1"/>
    <xf numFmtId="166" fontId="8" fillId="0" borderId="0" xfId="0" applyNumberFormat="1" applyFont="1" applyAlignment="1">
      <alignment horizontal="right"/>
    </xf>
    <xf numFmtId="165" fontId="6" fillId="0" borderId="0" xfId="46" applyNumberFormat="1"/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4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4" fontId="8" fillId="0" borderId="0" xfId="48" applyNumberFormat="1" applyFont="1" applyFill="1" applyAlignment="1">
      <alignment horizontal="right" vertical="center"/>
    </xf>
    <xf numFmtId="0" fontId="10" fillId="0" borderId="0" xfId="48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3" fontId="17" fillId="0" borderId="0" xfId="2" applyNumberFormat="1" applyFont="1" applyFill="1"/>
    <xf numFmtId="172" fontId="18" fillId="0" borderId="0" xfId="2" applyNumberFormat="1" applyFont="1" applyFill="1"/>
    <xf numFmtId="0" fontId="22" fillId="0" borderId="0" xfId="2" applyFont="1" applyAlignment="1">
      <alignment horizontal="center"/>
    </xf>
    <xf numFmtId="173" fontId="13" fillId="0" borderId="0" xfId="0" applyNumberFormat="1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Alignment="1">
      <alignment horizontal="right" vertical="center"/>
    </xf>
    <xf numFmtId="0" fontId="48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48" fillId="0" borderId="1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10" fontId="49" fillId="0" borderId="0" xfId="0" applyNumberFormat="1" applyFont="1" applyFill="1" applyBorder="1" applyAlignment="1">
      <alignment vertical="center"/>
    </xf>
    <xf numFmtId="164" fontId="11" fillId="0" borderId="0" xfId="48" applyNumberFormat="1" applyFont="1" applyFill="1" applyAlignment="1">
      <alignment horizontal="right" vertical="center"/>
    </xf>
    <xf numFmtId="164" fontId="50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left"/>
    </xf>
    <xf numFmtId="167" fontId="48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left"/>
    </xf>
    <xf numFmtId="164" fontId="11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24" fillId="0" borderId="0" xfId="0" applyFont="1" applyFill="1"/>
    <xf numFmtId="0" fontId="51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7" fontId="48" fillId="0" borderId="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>
      <alignment horizontal="right" vertical="center"/>
    </xf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/>
    <xf numFmtId="0" fontId="48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Alignment="1">
      <alignment horizontal="right"/>
    </xf>
    <xf numFmtId="164" fontId="49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/>
    <xf numFmtId="172" fontId="48" fillId="0" borderId="0" xfId="0" applyNumberFormat="1" applyFont="1" applyFill="1" applyAlignment="1">
      <alignment horizontal="right" vertical="center"/>
    </xf>
    <xf numFmtId="167" fontId="48" fillId="0" borderId="0" xfId="0" applyNumberFormat="1" applyFont="1" applyFill="1" applyBorder="1" applyAlignment="1">
      <alignment horizontal="right" vertical="center"/>
    </xf>
    <xf numFmtId="0" fontId="51" fillId="0" borderId="0" xfId="0" applyFont="1"/>
    <xf numFmtId="0" fontId="13" fillId="0" borderId="0" xfId="0" applyFont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3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167" fontId="4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Fill="1"/>
    <xf numFmtId="0" fontId="13" fillId="0" borderId="0" xfId="0" applyFont="1" applyBorder="1" applyAlignment="1">
      <alignment horizontal="left" vertical="center" wrapText="1" indent="3"/>
    </xf>
    <xf numFmtId="167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167" fontId="49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Alignment="1">
      <alignment horizontal="left" vertical="center"/>
    </xf>
    <xf numFmtId="167" fontId="21" fillId="0" borderId="0" xfId="0" applyNumberFormat="1" applyFont="1" applyFill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66" fontId="13" fillId="0" borderId="0" xfId="0" applyNumberFormat="1" applyFont="1" applyFill="1" applyAlignment="1">
      <alignment horizontal="right" vertical="center"/>
    </xf>
    <xf numFmtId="166" fontId="21" fillId="0" borderId="0" xfId="0" applyNumberFormat="1" applyFont="1" applyFill="1" applyAlignment="1">
      <alignment horizontal="left" vertical="center"/>
    </xf>
    <xf numFmtId="166" fontId="21" fillId="0" borderId="0" xfId="0" applyNumberFormat="1" applyFont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/>
    <xf numFmtId="43" fontId="13" fillId="0" borderId="0" xfId="0" applyNumberFormat="1" applyFont="1"/>
    <xf numFmtId="4" fontId="52" fillId="0" borderId="0" xfId="1" applyNumberFormat="1" applyFont="1" applyBorder="1"/>
    <xf numFmtId="164" fontId="13" fillId="0" borderId="0" xfId="0" applyNumberFormat="1" applyFont="1" applyFill="1"/>
    <xf numFmtId="2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/>
    <xf numFmtId="167" fontId="49" fillId="0" borderId="0" xfId="0" applyNumberFormat="1" applyFont="1" applyFill="1" applyAlignment="1">
      <alignment horizontal="right"/>
    </xf>
    <xf numFmtId="167" fontId="5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4" fontId="54" fillId="0" borderId="0" xfId="0" applyNumberFormat="1" applyFont="1" applyAlignment="1">
      <alignment horizontal="right"/>
    </xf>
    <xf numFmtId="164" fontId="13" fillId="0" borderId="0" xfId="2" applyNumberFormat="1" applyFont="1" applyFill="1" applyBorder="1" applyAlignment="1">
      <alignment vertical="center"/>
    </xf>
    <xf numFmtId="166" fontId="48" fillId="0" borderId="0" xfId="0" applyNumberFormat="1" applyFont="1" applyFill="1" applyAlignment="1">
      <alignment horizontal="right" vertical="center"/>
    </xf>
    <xf numFmtId="4" fontId="48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164" fontId="55" fillId="0" borderId="0" xfId="0" applyNumberFormat="1" applyFont="1" applyFill="1" applyAlignment="1">
      <alignment horizontal="right" vertical="center"/>
    </xf>
    <xf numFmtId="0" fontId="9" fillId="0" borderId="0" xfId="0" applyFont="1" applyFill="1"/>
    <xf numFmtId="49" fontId="22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4"/>
    </xf>
    <xf numFmtId="0" fontId="25" fillId="0" borderId="0" xfId="48" applyFont="1" applyFill="1"/>
    <xf numFmtId="0" fontId="12" fillId="0" borderId="0" xfId="48" applyFont="1" applyFill="1" applyAlignment="1">
      <alignment horizontal="left"/>
    </xf>
  </cellXfs>
  <cellStyles count="68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25"/>
          <c:y val="0.357142857142869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7421696"/>
        <c:axId val="87423232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421696"/>
        <c:axId val="87423232"/>
      </c:lineChart>
      <c:catAx>
        <c:axId val="8742169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423232"/>
        <c:crosses val="autoZero"/>
        <c:auto val="1"/>
        <c:lblAlgn val="ctr"/>
        <c:lblOffset val="100"/>
        <c:tickLblSkip val="1"/>
        <c:tickMarkSkip val="1"/>
      </c:catAx>
      <c:valAx>
        <c:axId val="8742323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42169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25"/>
          <c:y val="0.357142857142869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7623552"/>
        <c:axId val="87625088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623552"/>
        <c:axId val="87625088"/>
      </c:lineChart>
      <c:catAx>
        <c:axId val="8762355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625088"/>
        <c:crosses val="autoZero"/>
        <c:auto val="1"/>
        <c:lblAlgn val="ctr"/>
        <c:lblOffset val="100"/>
        <c:tickLblSkip val="1"/>
        <c:tickMarkSkip val="1"/>
      </c:catAx>
      <c:valAx>
        <c:axId val="8762508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62355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790720"/>
        <c:axId val="87792256"/>
      </c:lineChart>
      <c:catAx>
        <c:axId val="87790720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792256"/>
        <c:crosses val="autoZero"/>
        <c:lblAlgn val="ctr"/>
        <c:lblOffset val="100"/>
        <c:tickLblSkip val="1"/>
        <c:tickMarkSkip val="1"/>
      </c:catAx>
      <c:valAx>
        <c:axId val="87792256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790720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88001920"/>
        <c:axId val="88011904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88013824"/>
        <c:axId val="87827200"/>
      </c:lineChart>
      <c:catAx>
        <c:axId val="88001920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11904"/>
        <c:crosses val="autoZero"/>
        <c:lblAlgn val="ctr"/>
        <c:lblOffset val="100"/>
        <c:tickLblSkip val="5"/>
        <c:tickMarkSkip val="1"/>
      </c:catAx>
      <c:valAx>
        <c:axId val="88011904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01920"/>
        <c:crosses val="autoZero"/>
        <c:crossBetween val="between"/>
        <c:majorUnit val="2000"/>
        <c:minorUnit val="100"/>
      </c:valAx>
      <c:catAx>
        <c:axId val="88013824"/>
        <c:scaling>
          <c:orientation val="minMax"/>
        </c:scaling>
        <c:delete val="1"/>
        <c:axPos val="b"/>
        <c:numFmt formatCode="General" sourceLinked="1"/>
        <c:tickLblPos val="none"/>
        <c:crossAx val="87827200"/>
        <c:crossesAt val="39"/>
        <c:lblAlgn val="ctr"/>
        <c:lblOffset val="100"/>
      </c:catAx>
      <c:valAx>
        <c:axId val="87827200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13824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8023424"/>
        <c:axId val="88024960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8023424"/>
        <c:axId val="88024960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8035328"/>
        <c:axId val="88036864"/>
      </c:lineChart>
      <c:catAx>
        <c:axId val="88023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024960"/>
        <c:crosses val="autoZero"/>
        <c:lblAlgn val="ctr"/>
        <c:lblOffset val="100"/>
        <c:tickLblSkip val="1"/>
        <c:tickMarkSkip val="1"/>
      </c:catAx>
      <c:valAx>
        <c:axId val="88024960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023424"/>
        <c:crosses val="autoZero"/>
        <c:crossBetween val="between"/>
        <c:majorUnit val="1"/>
      </c:valAx>
      <c:catAx>
        <c:axId val="88035328"/>
        <c:scaling>
          <c:orientation val="minMax"/>
        </c:scaling>
        <c:delete val="1"/>
        <c:axPos val="b"/>
        <c:tickLblPos val="none"/>
        <c:crossAx val="88036864"/>
        <c:crosses val="autoZero"/>
        <c:lblAlgn val="ctr"/>
        <c:lblOffset val="100"/>
      </c:catAx>
      <c:valAx>
        <c:axId val="88036864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035328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425"/>
          <c:y val="0.357142857142869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8085248"/>
        <c:axId val="88086784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8085248"/>
        <c:axId val="88086784"/>
      </c:lineChart>
      <c:catAx>
        <c:axId val="8808524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86784"/>
        <c:crosses val="autoZero"/>
        <c:auto val="1"/>
        <c:lblAlgn val="ctr"/>
        <c:lblOffset val="100"/>
        <c:tickLblSkip val="1"/>
        <c:tickMarkSkip val="1"/>
      </c:catAx>
      <c:valAx>
        <c:axId val="88086784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08524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0"/>
  <sheetViews>
    <sheetView tabSelected="1" zoomScaleNormal="100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sqref="A1:J1"/>
    </sheetView>
  </sheetViews>
  <sheetFormatPr defaultColWidth="8" defaultRowHeight="15"/>
  <cols>
    <col min="1" max="1" width="33.140625" style="12" customWidth="1"/>
    <col min="2" max="5" width="10.7109375" style="12" customWidth="1"/>
    <col min="6" max="8" width="10.7109375" style="13" customWidth="1"/>
    <col min="9" max="9" width="10.7109375" style="14" customWidth="1"/>
    <col min="10" max="20" width="10.7109375" style="12" customWidth="1"/>
    <col min="21" max="24" width="9.7109375" style="12" customWidth="1"/>
    <col min="25" max="26" width="8.42578125" style="12" bestFit="1" customWidth="1"/>
    <col min="27" max="16384" width="8" style="12"/>
  </cols>
  <sheetData>
    <row r="1" spans="1:24" ht="15.75">
      <c r="A1" s="206" t="s">
        <v>3</v>
      </c>
      <c r="B1" s="206"/>
      <c r="C1" s="206"/>
      <c r="D1" s="206"/>
      <c r="E1" s="206"/>
      <c r="F1" s="206"/>
      <c r="G1" s="206"/>
      <c r="H1" s="206"/>
      <c r="I1" s="206"/>
      <c r="J1" s="206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1" t="s">
        <v>5</v>
      </c>
      <c r="B4" s="11"/>
      <c r="C4" s="11"/>
      <c r="D4" s="11"/>
    </row>
    <row r="5" spans="1:24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24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21</v>
      </c>
      <c r="J6" s="39" t="s">
        <v>4</v>
      </c>
    </row>
    <row r="7" spans="1:24" ht="26.25" customHeight="1">
      <c r="A7" s="22" t="s">
        <v>7</v>
      </c>
      <c r="B7" s="193">
        <v>3.9</v>
      </c>
      <c r="C7" s="194">
        <v>3.8</v>
      </c>
      <c r="D7" s="194">
        <v>7.9</v>
      </c>
      <c r="E7" s="194">
        <v>5.4</v>
      </c>
      <c r="F7" s="194">
        <v>7.8</v>
      </c>
      <c r="G7" s="194">
        <v>7.7</v>
      </c>
      <c r="H7" s="194">
        <v>6.8</v>
      </c>
      <c r="I7" s="194">
        <v>6.4</v>
      </c>
      <c r="J7" s="194">
        <v>6.9</v>
      </c>
    </row>
    <row r="8" spans="1:24" ht="26.25" customHeight="1">
      <c r="A8" s="22" t="s">
        <v>8</v>
      </c>
      <c r="B8" s="195">
        <v>103.35191559523442</v>
      </c>
      <c r="C8" s="196">
        <v>99.497442589856391</v>
      </c>
      <c r="D8" s="195">
        <v>100.9758228216086</v>
      </c>
      <c r="E8" s="195">
        <v>101.53752016722355</v>
      </c>
      <c r="F8" s="195">
        <v>102.08136879677943</v>
      </c>
      <c r="G8" s="195">
        <v>102.22887674381356</v>
      </c>
      <c r="H8" s="195">
        <v>102.37663228203668</v>
      </c>
      <c r="I8" s="195">
        <v>102.76059123475609</v>
      </c>
      <c r="J8" s="195">
        <v>101.75326824709168</v>
      </c>
    </row>
    <row r="9" spans="1:24" ht="26.25" customHeight="1">
      <c r="A9" s="22" t="s">
        <v>9</v>
      </c>
      <c r="B9" s="192" t="s">
        <v>0</v>
      </c>
      <c r="C9" s="192" t="s">
        <v>0</v>
      </c>
      <c r="D9" s="195">
        <v>100.9758228216086</v>
      </c>
      <c r="E9" s="195">
        <v>100.55626914435479</v>
      </c>
      <c r="F9" s="195">
        <v>100.53561346452049</v>
      </c>
      <c r="G9" s="195">
        <v>100.14450036159663</v>
      </c>
      <c r="H9" s="195">
        <v>100.14453405234356</v>
      </c>
      <c r="I9" s="195">
        <v>100.37504550028726</v>
      </c>
      <c r="J9" s="195">
        <v>99.019738038132559</v>
      </c>
      <c r="K9" s="18"/>
      <c r="L9" s="18"/>
      <c r="M9" s="18"/>
    </row>
    <row r="10" spans="1:24" ht="26.25" customHeight="1">
      <c r="A10" s="22" t="s">
        <v>10</v>
      </c>
      <c r="B10" s="192">
        <v>10</v>
      </c>
      <c r="C10" s="59">
        <v>5</v>
      </c>
      <c r="D10" s="192">
        <v>5</v>
      </c>
      <c r="E10" s="192">
        <v>5</v>
      </c>
      <c r="F10" s="192">
        <v>5</v>
      </c>
      <c r="G10" s="192">
        <v>5</v>
      </c>
      <c r="H10" s="192">
        <v>5</v>
      </c>
      <c r="I10" s="192">
        <v>5</v>
      </c>
      <c r="J10" s="192">
        <v>5</v>
      </c>
      <c r="K10" s="18"/>
      <c r="L10" s="18"/>
      <c r="M10" s="18"/>
    </row>
    <row r="11" spans="1:24" ht="26.25" customHeight="1">
      <c r="A11" s="22" t="s">
        <v>11</v>
      </c>
      <c r="B11" s="192">
        <v>12</v>
      </c>
      <c r="C11" s="59">
        <v>6.25</v>
      </c>
      <c r="D11" s="192">
        <v>6.25</v>
      </c>
      <c r="E11" s="192">
        <v>6.25</v>
      </c>
      <c r="F11" s="192">
        <v>6.25</v>
      </c>
      <c r="G11" s="192">
        <v>6.25</v>
      </c>
      <c r="H11" s="192">
        <v>6.25</v>
      </c>
      <c r="I11" s="192">
        <v>6.25</v>
      </c>
      <c r="J11" s="192">
        <v>6.25</v>
      </c>
      <c r="K11" s="18"/>
    </row>
    <row r="12" spans="1:24" ht="26.25" customHeight="1">
      <c r="A12" s="22" t="s">
        <v>12</v>
      </c>
      <c r="B12" s="192">
        <v>4</v>
      </c>
      <c r="C12" s="59">
        <v>0.25</v>
      </c>
      <c r="D12" s="192">
        <v>0.25</v>
      </c>
      <c r="E12" s="192">
        <v>0.25</v>
      </c>
      <c r="F12" s="192">
        <v>0.25</v>
      </c>
      <c r="G12" s="192">
        <v>0.25</v>
      </c>
      <c r="H12" s="192">
        <v>0.25</v>
      </c>
      <c r="I12" s="192">
        <v>0.25</v>
      </c>
      <c r="J12" s="192">
        <v>0.25</v>
      </c>
      <c r="K12" s="18"/>
    </row>
    <row r="13" spans="1:24" ht="26.25" customHeight="1">
      <c r="A13" s="22" t="s">
        <v>13</v>
      </c>
      <c r="B13" s="62">
        <v>75.899299999999997</v>
      </c>
      <c r="C13" s="62">
        <v>69.230099999999993</v>
      </c>
      <c r="D13" s="62">
        <v>69.133799999999994</v>
      </c>
      <c r="E13" s="62">
        <v>69.129800000000003</v>
      </c>
      <c r="F13" s="62">
        <v>68.606899999999996</v>
      </c>
      <c r="G13" s="62">
        <v>67.5</v>
      </c>
      <c r="H13" s="62">
        <v>68.049199999999999</v>
      </c>
      <c r="I13" s="62">
        <v>69.136700000000005</v>
      </c>
      <c r="J13" s="62">
        <v>68.650000000000006</v>
      </c>
      <c r="K13" s="18"/>
    </row>
    <row r="14" spans="1:24" s="18" customFormat="1" ht="26.25" customHeight="1">
      <c r="A14" s="22" t="s">
        <v>14</v>
      </c>
      <c r="B14" s="63">
        <v>28.890832363954399</v>
      </c>
      <c r="C14" s="63">
        <f>C13/B13*100-100</f>
        <v>-8.7869058080904665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-0.90018647958041242</v>
      </c>
      <c r="G14" s="63">
        <f>G13/C13*100-100</f>
        <v>-2.4990574908890721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-0.83793032221531405</v>
      </c>
    </row>
    <row r="15" spans="1:24" s="18" customFormat="1" ht="26.25" customHeight="1">
      <c r="A15" s="22" t="s">
        <v>15</v>
      </c>
      <c r="B15" s="63" t="s">
        <v>0</v>
      </c>
      <c r="C15" s="63" t="s">
        <v>0</v>
      </c>
      <c r="D15" s="63">
        <f t="shared" ref="D15:I15" si="0">D13/C13*100-100</f>
        <v>-0.13910134464633472</v>
      </c>
      <c r="E15" s="63">
        <f t="shared" si="0"/>
        <v>-5.7858818696416847E-3</v>
      </c>
      <c r="F15" s="63">
        <f t="shared" si="0"/>
        <v>-0.75640317200398499</v>
      </c>
      <c r="G15" s="63">
        <f t="shared" si="0"/>
        <v>-1.6133945710999882</v>
      </c>
      <c r="H15" s="63">
        <f t="shared" si="0"/>
        <v>0.81362962962963081</v>
      </c>
      <c r="I15" s="63">
        <f t="shared" si="0"/>
        <v>1.5981084274319386</v>
      </c>
      <c r="J15" s="63">
        <f>J13/I13*100-100</f>
        <v>-0.70396764670573475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22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7" s="18" customFormat="1" ht="12.75" customHeight="1">
      <c r="A18" s="9" t="s">
        <v>23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7" s="18" customFormat="1" ht="42">
      <c r="A19" s="40"/>
      <c r="B19" s="93" t="s">
        <v>1</v>
      </c>
      <c r="C19" s="39" t="s">
        <v>29</v>
      </c>
      <c r="D19" s="39" t="s">
        <v>30</v>
      </c>
      <c r="E19" s="93" t="s">
        <v>2</v>
      </c>
      <c r="F19" s="39" t="s">
        <v>21</v>
      </c>
      <c r="G19" s="39" t="s">
        <v>4</v>
      </c>
      <c r="H19" s="42" t="s">
        <v>31</v>
      </c>
      <c r="I19" s="42" t="s">
        <v>32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s="18" customFormat="1" ht="13.5" customHeight="1">
      <c r="A20" s="22" t="s">
        <v>24</v>
      </c>
      <c r="B20" s="192">
        <v>58398.015399999997</v>
      </c>
      <c r="C20" s="192">
        <v>65950.652056099992</v>
      </c>
      <c r="D20" s="192">
        <v>69546.564523210007</v>
      </c>
      <c r="E20" s="192">
        <v>74838.799393669993</v>
      </c>
      <c r="F20" s="192">
        <v>82892.692701220003</v>
      </c>
      <c r="G20" s="192">
        <v>85661.030391719993</v>
      </c>
      <c r="H20" s="50">
        <f>G20-F20</f>
        <v>2768.3376904999895</v>
      </c>
      <c r="I20" s="50">
        <f>G20-E20</f>
        <v>10822.230998049999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7" s="18" customFormat="1" ht="13.5" customHeight="1">
      <c r="A21" s="22" t="s">
        <v>25</v>
      </c>
      <c r="B21" s="192">
        <v>67055.319199999998</v>
      </c>
      <c r="C21" s="192">
        <v>75896.882885220009</v>
      </c>
      <c r="D21" s="192">
        <v>79032.979071170004</v>
      </c>
      <c r="E21" s="192">
        <v>85584.062606460007</v>
      </c>
      <c r="F21" s="192">
        <v>92432.336449780007</v>
      </c>
      <c r="G21" s="192">
        <v>94878.55425505001</v>
      </c>
      <c r="H21" s="50">
        <f t="shared" ref="H21:H22" si="1">G21-F21</f>
        <v>2446.2178052700037</v>
      </c>
      <c r="I21" s="50">
        <f t="shared" ref="I21:I22" si="2">G21-E21</f>
        <v>9294.491648590003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7" s="18" customFormat="1" ht="13.5" customHeight="1">
      <c r="A22" s="22" t="s">
        <v>26</v>
      </c>
      <c r="B22" s="192">
        <v>143142.99196366</v>
      </c>
      <c r="C22" s="192">
        <v>146836.38384811001</v>
      </c>
      <c r="D22" s="192">
        <v>151811.17223087998</v>
      </c>
      <c r="E22" s="192">
        <v>164017.43679246999</v>
      </c>
      <c r="F22" s="192">
        <v>175844.93255982001</v>
      </c>
      <c r="G22" s="192">
        <v>179984.55139721002</v>
      </c>
      <c r="H22" s="50">
        <f t="shared" si="1"/>
        <v>4139.6188373900077</v>
      </c>
      <c r="I22" s="50">
        <f t="shared" si="2"/>
        <v>15967.114604740025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7" s="18" customFormat="1" ht="13.5" customHeight="1">
      <c r="A23" s="44" t="s">
        <v>27</v>
      </c>
      <c r="B23" s="59">
        <v>30.033926594994558</v>
      </c>
      <c r="C23" s="59">
        <v>31.578160987662379</v>
      </c>
      <c r="D23" s="59">
        <v>31.904670800611523</v>
      </c>
      <c r="E23" s="59">
        <v>32.231811294621416</v>
      </c>
      <c r="F23" s="59">
        <v>34.304112221540663</v>
      </c>
      <c r="G23" s="59">
        <v>34.286535671561538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7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7" s="18" customFormat="1" ht="15" customHeight="1">
      <c r="A25" s="77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1:27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27" s="26" customFormat="1" ht="15" customHeight="1">
      <c r="A27" s="25" t="s">
        <v>33</v>
      </c>
      <c r="B27" s="29"/>
      <c r="C27" s="30"/>
      <c r="D27" s="30"/>
      <c r="E27" s="30"/>
      <c r="F27" s="34"/>
      <c r="G27" s="34"/>
      <c r="H27" s="35"/>
    </row>
    <row r="28" spans="1:27" s="26" customFormat="1" ht="12.75" customHeight="1">
      <c r="A28" s="28" t="s">
        <v>34</v>
      </c>
      <c r="B28" s="29"/>
      <c r="C28" s="30"/>
      <c r="D28" s="30"/>
      <c r="E28" s="30"/>
      <c r="F28" s="34"/>
      <c r="G28" s="34"/>
      <c r="H28" s="35"/>
    </row>
    <row r="29" spans="1:27" s="26" customFormat="1" ht="42">
      <c r="A29" s="40"/>
      <c r="B29" s="93" t="s">
        <v>1</v>
      </c>
      <c r="C29" s="39" t="s">
        <v>29</v>
      </c>
      <c r="D29" s="39" t="s">
        <v>30</v>
      </c>
      <c r="E29" s="93" t="s">
        <v>2</v>
      </c>
      <c r="F29" s="39" t="s">
        <v>21</v>
      </c>
      <c r="G29" s="39" t="s">
        <v>4</v>
      </c>
      <c r="H29" s="42" t="s">
        <v>31</v>
      </c>
      <c r="I29" s="42" t="s">
        <v>32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7" s="27" customFormat="1" ht="26.25" customHeight="1">
      <c r="A30" s="22" t="s">
        <v>35</v>
      </c>
      <c r="B30" s="198">
        <v>1778.2621027299999</v>
      </c>
      <c r="C30" s="198">
        <v>2003.2736725899999</v>
      </c>
      <c r="D30" s="198">
        <v>1994.8812731899995</v>
      </c>
      <c r="E30" s="198">
        <v>1969.1322923800001</v>
      </c>
      <c r="F30" s="198">
        <v>2029.0451703100002</v>
      </c>
      <c r="G30" s="198">
        <v>2061.6960032699999</v>
      </c>
      <c r="H30" s="50">
        <f>G30-F30</f>
        <v>32.650832959999661</v>
      </c>
      <c r="I30" s="50">
        <f>G30-E30</f>
        <v>92.563710889999811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7" s="2" customFormat="1" ht="15.75" customHeight="1">
      <c r="A32" s="32" t="s">
        <v>36</v>
      </c>
      <c r="B32" s="1"/>
    </row>
    <row r="33" spans="1:24" s="2" customFormat="1" ht="12.75" customHeight="1">
      <c r="B33" s="12"/>
      <c r="C33" s="12"/>
      <c r="D33" s="12"/>
    </row>
    <row r="34" spans="1:24" s="2" customFormat="1" ht="42">
      <c r="A34" s="43"/>
      <c r="B34" s="93" t="s">
        <v>1</v>
      </c>
      <c r="C34" s="39" t="s">
        <v>29</v>
      </c>
      <c r="D34" s="39" t="s">
        <v>30</v>
      </c>
      <c r="E34" s="93" t="s">
        <v>2</v>
      </c>
      <c r="F34" s="39" t="s">
        <v>21</v>
      </c>
      <c r="G34" s="39" t="s">
        <v>4</v>
      </c>
      <c r="H34" s="42" t="s">
        <v>31</v>
      </c>
      <c r="I34" s="42" t="s">
        <v>32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37</v>
      </c>
      <c r="B35" s="61">
        <v>75.899299999999997</v>
      </c>
      <c r="C35" s="62">
        <v>67.486000000000004</v>
      </c>
      <c r="D35" s="62">
        <v>67.969899999999996</v>
      </c>
      <c r="E35" s="61">
        <v>69.230099999999993</v>
      </c>
      <c r="F35" s="62">
        <v>69.136700000000005</v>
      </c>
      <c r="G35" s="62">
        <v>68.650000000000006</v>
      </c>
      <c r="H35" s="50">
        <f>G35-F35</f>
        <v>-0.48669999999999902</v>
      </c>
      <c r="I35" s="50">
        <f>G35-E35</f>
        <v>-0.5800999999999874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38</v>
      </c>
      <c r="B36" s="61">
        <v>75.896900000000002</v>
      </c>
      <c r="C36" s="61">
        <v>67.465299999999999</v>
      </c>
      <c r="D36" s="61">
        <v>67.969899999999996</v>
      </c>
      <c r="E36" s="61">
        <v>69.230099999999993</v>
      </c>
      <c r="F36" s="61">
        <v>69.233333333333334</v>
      </c>
      <c r="G36" s="61">
        <v>68.651388888888903</v>
      </c>
      <c r="H36" s="50">
        <f>G36-F36</f>
        <v>-0.5819444444444315</v>
      </c>
      <c r="I36" s="50">
        <f>G36-E36</f>
        <v>-0.5787111111110903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39</v>
      </c>
      <c r="B37" s="61">
        <v>1.0860000000000001</v>
      </c>
      <c r="C37" s="61">
        <v>1.1104000000000001</v>
      </c>
      <c r="D37" s="61">
        <v>1.117</v>
      </c>
      <c r="E37" s="61">
        <v>1.0512999999999999</v>
      </c>
      <c r="F37" s="61">
        <v>1.1423000000000001</v>
      </c>
      <c r="G37" s="61">
        <v>1.1839999999999999</v>
      </c>
      <c r="H37" s="50">
        <f>G37-F37</f>
        <v>4.1699999999999848E-2</v>
      </c>
      <c r="I37" s="50">
        <f>G37-E37</f>
        <v>0.13270000000000004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40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41</v>
      </c>
      <c r="B39" s="61">
        <v>75.973699999999994</v>
      </c>
      <c r="C39" s="61">
        <v>67.425476631722162</v>
      </c>
      <c r="D39" s="61">
        <v>68.059411248675175</v>
      </c>
      <c r="E39" s="61">
        <v>69.244575189990812</v>
      </c>
      <c r="F39" s="61">
        <v>69.260463834223302</v>
      </c>
      <c r="G39" s="61">
        <v>68.760340624710352</v>
      </c>
      <c r="H39" s="50">
        <f>G39-F39</f>
        <v>-0.50012320951294953</v>
      </c>
      <c r="I39" s="50">
        <f>G39-E39</f>
        <v>-0.48423456528045961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42</v>
      </c>
      <c r="B40" s="61">
        <v>82.851100000000002</v>
      </c>
      <c r="C40" s="61">
        <v>74.98205977192292</v>
      </c>
      <c r="D40" s="61">
        <v>75.252993662507478</v>
      </c>
      <c r="E40" s="61">
        <v>72.816557359800797</v>
      </c>
      <c r="F40" s="61">
        <v>79.249261921054838</v>
      </c>
      <c r="G40" s="61">
        <v>80.382302062541584</v>
      </c>
      <c r="H40" s="50">
        <f>G40-F40</f>
        <v>1.1330401414867453</v>
      </c>
      <c r="I40" s="50">
        <f>G40-E40</f>
        <v>7.5657447027407869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43</v>
      </c>
      <c r="B41" s="61">
        <v>1.0381</v>
      </c>
      <c r="C41" s="61">
        <v>1.0522507737016153</v>
      </c>
      <c r="D41" s="61">
        <v>1.0204828371211998</v>
      </c>
      <c r="E41" s="61">
        <v>1.1401834900824734</v>
      </c>
      <c r="F41" s="61">
        <v>1.1695681478593538</v>
      </c>
      <c r="G41" s="61">
        <v>1.1472251261407691</v>
      </c>
      <c r="H41" s="50">
        <f>G41-F41</f>
        <v>-2.234302171858471E-2</v>
      </c>
      <c r="I41" s="50">
        <f>G41-E41</f>
        <v>7.0416360582956639E-3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44</v>
      </c>
      <c r="B42" s="61">
        <v>0.22409999999999999</v>
      </c>
      <c r="C42" s="61">
        <v>0.2016180555950618</v>
      </c>
      <c r="D42" s="61">
        <v>0.1945462662863745</v>
      </c>
      <c r="E42" s="61">
        <v>0.20922880714048198</v>
      </c>
      <c r="F42" s="61">
        <v>0.21512734898927066</v>
      </c>
      <c r="G42" s="61">
        <v>0.20998968202770751</v>
      </c>
      <c r="H42" s="50">
        <f>G42-F42</f>
        <v>-5.1376669615631476E-3</v>
      </c>
      <c r="I42" s="50">
        <f>G42-E42</f>
        <v>7.6087488722553775E-4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1:24">
      <c r="F43" s="14"/>
      <c r="G43" s="14"/>
    </row>
    <row r="44" spans="1:24">
      <c r="C44" s="64"/>
      <c r="D44" s="64"/>
      <c r="E44" s="64"/>
    </row>
    <row r="45" spans="1:24">
      <c r="C45" s="64"/>
      <c r="D45" s="64"/>
      <c r="E45" s="64"/>
      <c r="G45" s="79"/>
    </row>
    <row r="46" spans="1:24">
      <c r="C46" s="64"/>
      <c r="D46" s="64"/>
      <c r="E46" s="64"/>
      <c r="G46" s="79"/>
    </row>
    <row r="47" spans="1:24" ht="15.75">
      <c r="C47" s="64"/>
      <c r="D47" s="64"/>
      <c r="E47" s="64"/>
      <c r="G47" s="81"/>
    </row>
    <row r="48" spans="1:24" ht="15.75">
      <c r="G48" s="81"/>
    </row>
    <row r="49" spans="7:7" ht="15.75">
      <c r="G49" s="81"/>
    </row>
    <row r="50" spans="7:7" ht="15.75">
      <c r="G50" s="81"/>
    </row>
  </sheetData>
  <mergeCells count="2">
    <mergeCell ref="A2:J2"/>
    <mergeCell ref="A1:J1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50"/>
  <sheetViews>
    <sheetView zoomScaleNormal="100" workbookViewId="0"/>
  </sheetViews>
  <sheetFormatPr defaultColWidth="9.140625" defaultRowHeight="11.25"/>
  <cols>
    <col min="1" max="1" width="24.42578125" style="161" customWidth="1"/>
    <col min="2" max="2" width="10.7109375" style="161" customWidth="1"/>
    <col min="3" max="4" width="11.140625" style="161" customWidth="1"/>
    <col min="5" max="6" width="10.7109375" style="161" customWidth="1"/>
    <col min="7" max="7" width="11.42578125" style="161" customWidth="1"/>
    <col min="8" max="8" width="10.7109375" style="161" customWidth="1"/>
    <col min="9" max="9" width="9.85546875" style="161" customWidth="1"/>
    <col min="10" max="10" width="8.42578125" style="161" customWidth="1"/>
    <col min="11" max="11" width="13.140625" style="161" customWidth="1"/>
    <col min="12" max="16384" width="9.140625" style="161"/>
  </cols>
  <sheetData>
    <row r="1" spans="1:13" ht="15" customHeight="1">
      <c r="A1" s="31" t="s">
        <v>45</v>
      </c>
      <c r="B1" s="160"/>
    </row>
    <row r="2" spans="1:13" s="163" customFormat="1" ht="12.75" customHeight="1">
      <c r="A2" s="162" t="s">
        <v>46</v>
      </c>
      <c r="B2" s="162"/>
      <c r="C2" s="143"/>
      <c r="D2" s="143"/>
      <c r="E2" s="143"/>
      <c r="F2" s="143"/>
      <c r="G2" s="143"/>
    </row>
    <row r="3" spans="1:13" ht="26.25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  <c r="J3" s="164"/>
    </row>
    <row r="4" spans="1:13" ht="13.5" customHeight="1">
      <c r="A4" s="165" t="s">
        <v>47</v>
      </c>
      <c r="B4" s="132">
        <f t="shared" ref="B4" si="0">B7+B6</f>
        <v>354.60500000000002</v>
      </c>
      <c r="C4" s="132">
        <f>C7+C6</f>
        <v>274.61500000000001</v>
      </c>
      <c r="D4" s="132">
        <f>D7+D6</f>
        <v>74.210000000000008</v>
      </c>
      <c r="E4" s="132">
        <v>0</v>
      </c>
      <c r="F4" s="132">
        <f>F7+F6</f>
        <v>40.400000000000006</v>
      </c>
      <c r="G4" s="104">
        <f>F4-E4</f>
        <v>40.400000000000006</v>
      </c>
      <c r="H4" s="104">
        <f>D4-C4</f>
        <v>-200.405</v>
      </c>
      <c r="I4" s="166"/>
      <c r="K4" s="167"/>
      <c r="L4" s="167"/>
    </row>
    <row r="5" spans="1:13" ht="13.5" customHeight="1">
      <c r="A5" s="168" t="s">
        <v>48</v>
      </c>
      <c r="B5" s="169">
        <f>B6-B7</f>
        <v>29.134999999999991</v>
      </c>
      <c r="C5" s="169">
        <f>C6-C7</f>
        <v>62.024999999999991</v>
      </c>
      <c r="D5" s="190">
        <f>D6-D7</f>
        <v>-5.2899999999999991</v>
      </c>
      <c r="E5" s="133">
        <v>0</v>
      </c>
      <c r="F5" s="195">
        <f>F6-F7</f>
        <v>-3.8000000000000007</v>
      </c>
      <c r="G5" s="104">
        <f>F5-E5</f>
        <v>-3.8000000000000007</v>
      </c>
      <c r="H5" s="104">
        <f>D5-C5</f>
        <v>-67.314999999999998</v>
      </c>
      <c r="I5" s="169"/>
      <c r="J5" s="170"/>
      <c r="K5" s="167"/>
      <c r="L5" s="167"/>
    </row>
    <row r="6" spans="1:13" ht="13.5" customHeight="1">
      <c r="A6" s="171" t="s">
        <v>49</v>
      </c>
      <c r="B6" s="133">
        <v>191.87</v>
      </c>
      <c r="C6" s="133">
        <v>168.32</v>
      </c>
      <c r="D6" s="133">
        <v>34.46</v>
      </c>
      <c r="E6" s="133">
        <v>0</v>
      </c>
      <c r="F6" s="133">
        <v>18.3</v>
      </c>
      <c r="G6" s="104">
        <f>F6-E6</f>
        <v>18.3</v>
      </c>
      <c r="H6" s="104">
        <f>D6-C6</f>
        <v>-133.85999999999999</v>
      </c>
      <c r="I6" s="172"/>
      <c r="K6" s="167"/>
      <c r="L6" s="167"/>
    </row>
    <row r="7" spans="1:13" ht="13.5" customHeight="1">
      <c r="A7" s="171" t="s">
        <v>50</v>
      </c>
      <c r="B7" s="133">
        <v>162.73500000000001</v>
      </c>
      <c r="C7" s="133">
        <v>106.295</v>
      </c>
      <c r="D7" s="133">
        <v>39.75</v>
      </c>
      <c r="E7" s="133">
        <v>0</v>
      </c>
      <c r="F7" s="133">
        <v>22.1</v>
      </c>
      <c r="G7" s="104">
        <f>F7-E7</f>
        <v>22.1</v>
      </c>
      <c r="H7" s="104">
        <f>D7-C7</f>
        <v>-66.545000000000002</v>
      </c>
      <c r="I7" s="172"/>
      <c r="K7" s="167"/>
      <c r="L7" s="167"/>
    </row>
    <row r="8" spans="1:13" ht="13.5" customHeight="1">
      <c r="A8" s="168" t="s">
        <v>51</v>
      </c>
      <c r="B8" s="172" t="s">
        <v>0</v>
      </c>
      <c r="C8" s="172" t="s">
        <v>0</v>
      </c>
      <c r="D8" s="172" t="s">
        <v>0</v>
      </c>
      <c r="E8" s="172" t="s">
        <v>0</v>
      </c>
      <c r="F8" s="172" t="s">
        <v>0</v>
      </c>
      <c r="G8" s="104" t="s">
        <v>0</v>
      </c>
      <c r="H8" s="104" t="s">
        <v>0</v>
      </c>
      <c r="I8" s="172"/>
      <c r="J8" s="172"/>
      <c r="K8" s="167"/>
      <c r="L8" s="167"/>
    </row>
    <row r="9" spans="1:13" ht="13.5" customHeight="1">
      <c r="A9" s="168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67"/>
      <c r="M9" s="167"/>
    </row>
    <row r="10" spans="1:13" s="140" customFormat="1" ht="15" customHeight="1">
      <c r="A10" s="138" t="s">
        <v>55</v>
      </c>
      <c r="B10" s="139"/>
      <c r="K10" s="173"/>
      <c r="L10" s="173"/>
    </row>
    <row r="11" spans="1:13" s="163" customFormat="1" ht="12.75" customHeight="1">
      <c r="A11" s="162" t="s">
        <v>56</v>
      </c>
      <c r="B11" s="162"/>
      <c r="C11" s="143"/>
      <c r="D11" s="143"/>
      <c r="E11" s="143"/>
      <c r="F11" s="143"/>
      <c r="G11" s="143"/>
      <c r="J11" s="140"/>
      <c r="K11" s="167"/>
      <c r="L11" s="167"/>
    </row>
    <row r="12" spans="1:13" ht="26.25" customHeight="1">
      <c r="A12" s="100"/>
      <c r="B12" s="101" t="s">
        <v>2</v>
      </c>
      <c r="C12" s="146" t="s">
        <v>53</v>
      </c>
      <c r="D12" s="146" t="s">
        <v>54</v>
      </c>
      <c r="E12" s="39" t="s">
        <v>21</v>
      </c>
      <c r="F12" s="39" t="s">
        <v>4</v>
      </c>
      <c r="G12" s="42" t="s">
        <v>31</v>
      </c>
      <c r="H12" s="42" t="s">
        <v>52</v>
      </c>
      <c r="K12" s="167"/>
      <c r="L12" s="167"/>
    </row>
    <row r="13" spans="1:13" ht="12.75" customHeight="1">
      <c r="A13" s="165" t="s">
        <v>47</v>
      </c>
      <c r="B13" s="166">
        <v>1989959.4146364199</v>
      </c>
      <c r="C13" s="166">
        <v>924029.53463641996</v>
      </c>
      <c r="D13" s="166">
        <v>1385579.63989319</v>
      </c>
      <c r="E13" s="166">
        <v>183763.96</v>
      </c>
      <c r="F13" s="166">
        <v>136572.48000000001</v>
      </c>
      <c r="G13" s="174">
        <f>F13-E13</f>
        <v>-47191.479999999981</v>
      </c>
      <c r="H13" s="174">
        <f>+D13-C13</f>
        <v>461550.10525677004</v>
      </c>
      <c r="I13" s="175"/>
      <c r="J13" s="140"/>
      <c r="K13" s="167"/>
      <c r="L13" s="167"/>
    </row>
    <row r="14" spans="1:13" ht="12.75" customHeight="1">
      <c r="A14" s="168" t="s">
        <v>57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74" t="s">
        <v>0</v>
      </c>
      <c r="H14" s="174" t="s">
        <v>0</v>
      </c>
      <c r="I14" s="176"/>
      <c r="J14" s="140"/>
    </row>
    <row r="15" spans="1:13" ht="12.75" customHeight="1">
      <c r="A15" s="171" t="s">
        <v>49</v>
      </c>
      <c r="B15" s="133" t="s">
        <v>0</v>
      </c>
      <c r="C15" s="133" t="s">
        <v>0</v>
      </c>
      <c r="D15" s="133" t="s">
        <v>0</v>
      </c>
      <c r="E15" s="133" t="s">
        <v>0</v>
      </c>
      <c r="F15" s="133" t="s">
        <v>0</v>
      </c>
      <c r="G15" s="174" t="s">
        <v>0</v>
      </c>
      <c r="H15" s="174" t="s">
        <v>0</v>
      </c>
      <c r="I15" s="176"/>
      <c r="J15" s="140"/>
    </row>
    <row r="16" spans="1:13" ht="12.75" customHeight="1">
      <c r="A16" s="171" t="s">
        <v>50</v>
      </c>
      <c r="B16" s="133" t="s">
        <v>0</v>
      </c>
      <c r="C16" s="133" t="s">
        <v>0</v>
      </c>
      <c r="D16" s="133" t="s">
        <v>0</v>
      </c>
      <c r="E16" s="133" t="s">
        <v>0</v>
      </c>
      <c r="F16" s="133" t="s">
        <v>0</v>
      </c>
      <c r="G16" s="174" t="s">
        <v>0</v>
      </c>
      <c r="H16" s="174" t="s">
        <v>0</v>
      </c>
      <c r="I16" s="176"/>
      <c r="J16" s="140"/>
    </row>
    <row r="17" spans="1:12" ht="12.75" customHeight="1">
      <c r="A17" s="168" t="s">
        <v>58</v>
      </c>
      <c r="B17" s="172" t="s">
        <v>0</v>
      </c>
      <c r="C17" s="172" t="s">
        <v>0</v>
      </c>
      <c r="D17" s="172" t="s">
        <v>0</v>
      </c>
      <c r="E17" s="133" t="s">
        <v>0</v>
      </c>
      <c r="F17" s="133" t="s">
        <v>0</v>
      </c>
      <c r="G17" s="174" t="s">
        <v>0</v>
      </c>
      <c r="H17" s="174" t="s">
        <v>0</v>
      </c>
      <c r="I17" s="176"/>
      <c r="J17" s="140"/>
    </row>
    <row r="18" spans="1:12" ht="12.75" customHeight="1">
      <c r="A18" s="168" t="s">
        <v>59</v>
      </c>
      <c r="B18" s="172">
        <v>2045.5746364200002</v>
      </c>
      <c r="C18" s="172">
        <v>2045.5746364200002</v>
      </c>
      <c r="D18" s="172">
        <v>50</v>
      </c>
      <c r="E18" s="172" t="s">
        <v>0</v>
      </c>
      <c r="F18" s="172" t="s">
        <v>0</v>
      </c>
      <c r="G18" s="174" t="s">
        <v>0</v>
      </c>
      <c r="H18" s="174">
        <f>+D18-C18</f>
        <v>-1995.5746364200002</v>
      </c>
      <c r="I18" s="177"/>
      <c r="J18" s="44"/>
    </row>
    <row r="19" spans="1:12" ht="12.75" customHeight="1">
      <c r="A19" s="168" t="s">
        <v>60</v>
      </c>
      <c r="B19" s="172">
        <v>1440</v>
      </c>
      <c r="C19" s="172">
        <v>1070</v>
      </c>
      <c r="D19" s="172">
        <v>4810</v>
      </c>
      <c r="E19" s="172">
        <v>740</v>
      </c>
      <c r="F19" s="172" t="s">
        <v>0</v>
      </c>
      <c r="G19" s="174">
        <f>-E19</f>
        <v>-740</v>
      </c>
      <c r="H19" s="174">
        <f>+D19-C19</f>
        <v>3740</v>
      </c>
      <c r="I19" s="177"/>
      <c r="J19" s="140"/>
    </row>
    <row r="20" spans="1:12" ht="12.75" customHeight="1">
      <c r="A20" s="127" t="s">
        <v>61</v>
      </c>
      <c r="B20" s="172">
        <v>1986473.8399999999</v>
      </c>
      <c r="C20" s="172">
        <v>920913.96</v>
      </c>
      <c r="D20" s="172">
        <v>1380719.63989319</v>
      </c>
      <c r="E20" s="172">
        <v>183023.96</v>
      </c>
      <c r="F20" s="172">
        <v>136572.48000000001</v>
      </c>
      <c r="G20" s="174">
        <f>F20-E20</f>
        <v>-46451.479999999981</v>
      </c>
      <c r="H20" s="174">
        <f>+D20-C20</f>
        <v>459805.67989319004</v>
      </c>
      <c r="I20" s="176"/>
      <c r="J20" s="140"/>
    </row>
    <row r="21" spans="1:12" ht="25.5" customHeight="1">
      <c r="A21" s="127" t="s">
        <v>62</v>
      </c>
      <c r="B21" s="133" t="s">
        <v>0</v>
      </c>
      <c r="C21" s="133" t="s">
        <v>0</v>
      </c>
      <c r="D21" s="133" t="s">
        <v>0</v>
      </c>
      <c r="E21" s="133" t="s">
        <v>0</v>
      </c>
      <c r="F21" s="133" t="s">
        <v>0</v>
      </c>
      <c r="G21" s="174" t="s">
        <v>0</v>
      </c>
      <c r="H21" s="174" t="s">
        <v>0</v>
      </c>
      <c r="I21" s="144"/>
      <c r="J21" s="44"/>
    </row>
    <row r="22" spans="1:12" ht="12.75" customHeight="1">
      <c r="A22" s="121" t="s">
        <v>63</v>
      </c>
      <c r="B22" s="133"/>
      <c r="C22" s="133"/>
      <c r="D22" s="133" t="s">
        <v>0</v>
      </c>
      <c r="E22" s="133"/>
      <c r="F22" s="133"/>
      <c r="G22" s="174"/>
      <c r="H22" s="174"/>
      <c r="I22" s="163"/>
      <c r="J22" s="44"/>
    </row>
    <row r="23" spans="1:12" ht="12.75" customHeight="1">
      <c r="A23" s="127" t="s">
        <v>64</v>
      </c>
      <c r="B23" s="178" t="s">
        <v>0</v>
      </c>
      <c r="C23" s="178" t="s">
        <v>0</v>
      </c>
      <c r="D23" s="133" t="s">
        <v>0</v>
      </c>
      <c r="E23" s="178" t="s">
        <v>0</v>
      </c>
      <c r="F23" s="178" t="s">
        <v>0</v>
      </c>
      <c r="G23" s="199" t="s">
        <v>0</v>
      </c>
      <c r="H23" s="199" t="s">
        <v>0</v>
      </c>
      <c r="I23" s="179"/>
      <c r="J23" s="44"/>
    </row>
    <row r="24" spans="1:12" ht="12.75" customHeight="1">
      <c r="A24" s="127" t="s">
        <v>65</v>
      </c>
      <c r="B24" s="178" t="s">
        <v>0</v>
      </c>
      <c r="C24" s="178" t="s">
        <v>0</v>
      </c>
      <c r="D24" s="133" t="s">
        <v>0</v>
      </c>
      <c r="E24" s="178" t="s">
        <v>0</v>
      </c>
      <c r="F24" s="178" t="s">
        <v>0</v>
      </c>
      <c r="G24" s="199" t="s">
        <v>0</v>
      </c>
      <c r="H24" s="199" t="s">
        <v>0</v>
      </c>
      <c r="I24" s="180"/>
      <c r="J24" s="181"/>
    </row>
    <row r="25" spans="1:12" ht="26.25" customHeight="1">
      <c r="A25" s="127" t="s">
        <v>59</v>
      </c>
      <c r="B25" s="178">
        <v>12</v>
      </c>
      <c r="C25" s="178">
        <v>12</v>
      </c>
      <c r="D25" s="133">
        <v>6.25</v>
      </c>
      <c r="E25" s="178" t="s">
        <v>0</v>
      </c>
      <c r="F25" s="178" t="s">
        <v>0</v>
      </c>
      <c r="G25" s="174" t="s">
        <v>0</v>
      </c>
      <c r="H25" s="174">
        <f>+D25-C25</f>
        <v>-5.75</v>
      </c>
      <c r="I25" s="180"/>
      <c r="J25" s="181"/>
    </row>
    <row r="26" spans="1:12">
      <c r="A26" s="127" t="s">
        <v>66</v>
      </c>
      <c r="B26" s="178">
        <v>8.7254988633493298</v>
      </c>
      <c r="C26" s="178">
        <v>10.140186915887851</v>
      </c>
      <c r="D26" s="178">
        <v>5.0336798336798338</v>
      </c>
      <c r="E26" s="178">
        <v>5</v>
      </c>
      <c r="F26" s="178" t="s">
        <v>0</v>
      </c>
      <c r="G26" s="174">
        <f>-E26</f>
        <v>-5</v>
      </c>
      <c r="H26" s="174">
        <f>+D26-C26</f>
        <v>-5.106507082208017</v>
      </c>
      <c r="I26" s="180"/>
      <c r="J26" s="140"/>
    </row>
    <row r="27" spans="1:12">
      <c r="A27" s="127" t="s">
        <v>61</v>
      </c>
      <c r="B27" s="178">
        <v>1.1876061921197223</v>
      </c>
      <c r="C27" s="178">
        <v>1.1733380933871389</v>
      </c>
      <c r="D27" s="178">
        <v>0.25</v>
      </c>
      <c r="E27" s="178">
        <v>0.25</v>
      </c>
      <c r="F27" s="178">
        <v>0.25</v>
      </c>
      <c r="G27" s="174">
        <f>F27-E27</f>
        <v>0</v>
      </c>
      <c r="H27" s="174">
        <f>+D27-C27</f>
        <v>-0.9233380933871389</v>
      </c>
      <c r="I27" s="180"/>
      <c r="J27" s="140"/>
      <c r="K27" s="163"/>
      <c r="L27" s="163"/>
    </row>
    <row r="28" spans="1:12" ht="12" customHeight="1">
      <c r="A28" s="9" t="s">
        <v>67</v>
      </c>
      <c r="D28" s="178"/>
    </row>
    <row r="29" spans="1:12" ht="15" customHeight="1">
      <c r="A29" s="182"/>
      <c r="D29" s="178"/>
    </row>
    <row r="30" spans="1:12" ht="15" customHeight="1">
      <c r="A30" s="31" t="s">
        <v>68</v>
      </c>
      <c r="B30" s="160"/>
    </row>
    <row r="31" spans="1:12" s="163" customFormat="1" ht="12.75" customHeight="1">
      <c r="A31" s="142" t="s">
        <v>56</v>
      </c>
      <c r="B31" s="142"/>
      <c r="C31" s="143"/>
      <c r="D31" s="140"/>
      <c r="E31" s="143"/>
      <c r="F31" s="143"/>
      <c r="G31" s="143"/>
      <c r="H31" s="144"/>
      <c r="I31" s="140"/>
    </row>
    <row r="32" spans="1:12" ht="26.25" customHeight="1">
      <c r="A32" s="100"/>
      <c r="B32" s="101" t="s">
        <v>2</v>
      </c>
      <c r="C32" s="146" t="s">
        <v>53</v>
      </c>
      <c r="D32" s="146" t="s">
        <v>54</v>
      </c>
      <c r="E32" s="39" t="s">
        <v>21</v>
      </c>
      <c r="F32" s="39" t="s">
        <v>4</v>
      </c>
      <c r="G32" s="42" t="s">
        <v>31</v>
      </c>
      <c r="H32" s="42" t="s">
        <v>52</v>
      </c>
      <c r="I32" s="140"/>
      <c r="J32" s="163"/>
    </row>
    <row r="33" spans="1:11" ht="23.25" customHeight="1">
      <c r="A33" s="207" t="s">
        <v>69</v>
      </c>
      <c r="B33" s="71">
        <f>SUM(B34:B36)</f>
        <v>116000</v>
      </c>
      <c r="C33" s="71">
        <v>68000</v>
      </c>
      <c r="D33" s="71">
        <f t="shared" ref="D33:F33" si="1">SUM(D34:D36)</f>
        <v>68500</v>
      </c>
      <c r="E33" s="71">
        <f t="shared" si="1"/>
        <v>8500</v>
      </c>
      <c r="F33" s="71">
        <f t="shared" si="1"/>
        <v>5000</v>
      </c>
      <c r="G33" s="104">
        <f>F33-E33</f>
        <v>-3500</v>
      </c>
      <c r="H33" s="104">
        <f>D33-C33</f>
        <v>500</v>
      </c>
      <c r="I33" s="140"/>
    </row>
    <row r="34" spans="1:11" ht="12.75" customHeight="1">
      <c r="A34" s="208" t="s">
        <v>70</v>
      </c>
      <c r="B34" s="153">
        <v>108000</v>
      </c>
      <c r="C34" s="153">
        <v>64000</v>
      </c>
      <c r="D34" s="153">
        <f>42500+F34</f>
        <v>45000</v>
      </c>
      <c r="E34" s="153">
        <v>5000</v>
      </c>
      <c r="F34" s="153">
        <v>2500</v>
      </c>
      <c r="G34" s="104">
        <f>F34-E34</f>
        <v>-2500</v>
      </c>
      <c r="H34" s="104">
        <f>D34-C34</f>
        <v>-19000</v>
      </c>
      <c r="I34" s="140"/>
    </row>
    <row r="35" spans="1:11" ht="12.75" customHeight="1">
      <c r="A35" s="208" t="s">
        <v>71</v>
      </c>
      <c r="B35" s="153">
        <v>8000</v>
      </c>
      <c r="C35" s="153">
        <v>4000</v>
      </c>
      <c r="D35" s="153" t="s">
        <v>0</v>
      </c>
      <c r="E35" s="153" t="s">
        <v>0</v>
      </c>
      <c r="F35" s="153" t="s">
        <v>0</v>
      </c>
      <c r="G35" s="104" t="s">
        <v>0</v>
      </c>
      <c r="H35" s="104">
        <f>-C35</f>
        <v>-4000</v>
      </c>
      <c r="I35" s="140"/>
      <c r="J35" s="183"/>
      <c r="K35" s="184"/>
    </row>
    <row r="36" spans="1:11" ht="12.75" customHeight="1">
      <c r="A36" s="208" t="s">
        <v>72</v>
      </c>
      <c r="B36" s="153" t="s">
        <v>0</v>
      </c>
      <c r="C36" s="153" t="s">
        <v>0</v>
      </c>
      <c r="D36" s="153">
        <f>21000+F36</f>
        <v>23500</v>
      </c>
      <c r="E36" s="153">
        <v>3500</v>
      </c>
      <c r="F36" s="153">
        <v>2500</v>
      </c>
      <c r="G36" s="104">
        <f>F36-E36</f>
        <v>-1000</v>
      </c>
      <c r="H36" s="104">
        <f>D36</f>
        <v>23500</v>
      </c>
      <c r="I36" s="140"/>
      <c r="J36" s="183"/>
    </row>
    <row r="37" spans="1:11" ht="12.75" customHeight="1">
      <c r="A37" s="207" t="s">
        <v>73</v>
      </c>
      <c r="B37" s="71">
        <f>SUM(B38:B40)</f>
        <v>207835.08000000002</v>
      </c>
      <c r="C37" s="71">
        <v>123616.98</v>
      </c>
      <c r="D37" s="71">
        <f t="shared" ref="D37" si="2">SUM(D38:D40)</f>
        <v>81420</v>
      </c>
      <c r="E37" s="71">
        <f t="shared" ref="E37" si="3">SUM(E38:E40)</f>
        <v>7434</v>
      </c>
      <c r="F37" s="71">
        <f t="shared" ref="F37" si="4">SUM(F38:F40)</f>
        <v>8195</v>
      </c>
      <c r="G37" s="104">
        <f>F37-E37</f>
        <v>761</v>
      </c>
      <c r="H37" s="104">
        <f>D37-C37</f>
        <v>-42196.979999999996</v>
      </c>
      <c r="I37" s="140"/>
      <c r="J37" s="183"/>
    </row>
    <row r="38" spans="1:11" ht="12.75" customHeight="1">
      <c r="A38" s="208" t="s">
        <v>70</v>
      </c>
      <c r="B38" s="153">
        <v>198390.48</v>
      </c>
      <c r="C38" s="153">
        <v>119067.98</v>
      </c>
      <c r="D38" s="153">
        <f>57392+F38</f>
        <v>61522</v>
      </c>
      <c r="E38" s="153">
        <v>4923</v>
      </c>
      <c r="F38" s="153">
        <v>4130</v>
      </c>
      <c r="G38" s="104">
        <f>F38-E38</f>
        <v>-793</v>
      </c>
      <c r="H38" s="104">
        <f>D38-C38</f>
        <v>-57545.979999999996</v>
      </c>
      <c r="I38" s="140"/>
      <c r="J38" s="183"/>
    </row>
    <row r="39" spans="1:11" ht="12.75" customHeight="1">
      <c r="A39" s="208" t="s">
        <v>71</v>
      </c>
      <c r="B39" s="153">
        <v>9444.6</v>
      </c>
      <c r="C39" s="153">
        <v>4549</v>
      </c>
      <c r="D39" s="153" t="s">
        <v>0</v>
      </c>
      <c r="E39" s="153" t="s">
        <v>0</v>
      </c>
      <c r="F39" s="153" t="s">
        <v>0</v>
      </c>
      <c r="G39" s="153" t="s">
        <v>0</v>
      </c>
      <c r="H39" s="104">
        <f>-C39</f>
        <v>-4549</v>
      </c>
      <c r="I39" s="140"/>
      <c r="J39" s="183"/>
    </row>
    <row r="40" spans="1:11" ht="12.75" customHeight="1">
      <c r="A40" s="208" t="s">
        <v>72</v>
      </c>
      <c r="B40" s="153" t="s">
        <v>0</v>
      </c>
      <c r="C40" s="153" t="s">
        <v>0</v>
      </c>
      <c r="D40" s="153">
        <f>15833+F40</f>
        <v>19898</v>
      </c>
      <c r="E40" s="153">
        <v>2511</v>
      </c>
      <c r="F40" s="153">
        <v>4065</v>
      </c>
      <c r="G40" s="104">
        <f>F40-E40</f>
        <v>1554</v>
      </c>
      <c r="H40" s="104">
        <f>D40</f>
        <v>19898</v>
      </c>
      <c r="I40" s="140"/>
      <c r="J40" s="183"/>
    </row>
    <row r="41" spans="1:11" ht="12.75" customHeight="1">
      <c r="A41" s="207" t="s">
        <v>74</v>
      </c>
      <c r="B41" s="71">
        <f>SUM(B42:B44)</f>
        <v>110293.37</v>
      </c>
      <c r="C41" s="71">
        <v>63049.37</v>
      </c>
      <c r="D41" s="71">
        <f t="shared" ref="D41" si="5">SUM(D42:D44)</f>
        <v>56141</v>
      </c>
      <c r="E41" s="71">
        <f t="shared" ref="E41" si="6">SUM(E42:E44)</f>
        <v>6734</v>
      </c>
      <c r="F41" s="71">
        <f t="shared" ref="F41" si="7">SUM(F42:F44)</f>
        <v>5885</v>
      </c>
      <c r="G41" s="104">
        <f t="shared" ref="G41:G48" si="8">F41-E41</f>
        <v>-849</v>
      </c>
      <c r="H41" s="104">
        <f>D41-C41</f>
        <v>-6908.3700000000026</v>
      </c>
      <c r="I41" s="185"/>
      <c r="J41" s="183"/>
    </row>
    <row r="42" spans="1:11" ht="12.75" customHeight="1">
      <c r="A42" s="208" t="s">
        <v>70</v>
      </c>
      <c r="B42" s="153">
        <v>102293.37</v>
      </c>
      <c r="C42" s="153">
        <v>59049.37</v>
      </c>
      <c r="D42" s="153">
        <f>36630+F42</f>
        <v>39460</v>
      </c>
      <c r="E42" s="153">
        <v>4223</v>
      </c>
      <c r="F42" s="153">
        <f>2355+475</f>
        <v>2830</v>
      </c>
      <c r="G42" s="104">
        <f t="shared" si="8"/>
        <v>-1393</v>
      </c>
      <c r="H42" s="104">
        <f>D42-C42</f>
        <v>-19589.370000000003</v>
      </c>
      <c r="I42" s="185"/>
      <c r="J42" s="183"/>
    </row>
    <row r="43" spans="1:11" ht="12.75" customHeight="1">
      <c r="A43" s="208" t="s">
        <v>71</v>
      </c>
      <c r="B43" s="153">
        <v>8000</v>
      </c>
      <c r="C43" s="153">
        <v>4000</v>
      </c>
      <c r="D43" s="153" t="s">
        <v>0</v>
      </c>
      <c r="E43" s="153" t="s">
        <v>0</v>
      </c>
      <c r="F43" s="153" t="s">
        <v>0</v>
      </c>
      <c r="G43" s="153" t="s">
        <v>0</v>
      </c>
      <c r="H43" s="104">
        <f>-C43</f>
        <v>-4000</v>
      </c>
      <c r="I43" s="140"/>
      <c r="J43" s="183"/>
    </row>
    <row r="44" spans="1:11" ht="12.75" customHeight="1">
      <c r="A44" s="208" t="s">
        <v>72</v>
      </c>
      <c r="B44" s="153" t="s">
        <v>0</v>
      </c>
      <c r="C44" s="153" t="s">
        <v>0</v>
      </c>
      <c r="D44" s="153">
        <f>13626+F44</f>
        <v>16681</v>
      </c>
      <c r="E44" s="153">
        <v>2511</v>
      </c>
      <c r="F44" s="153">
        <f>2485+570</f>
        <v>3055</v>
      </c>
      <c r="G44" s="104">
        <f t="shared" si="8"/>
        <v>544</v>
      </c>
      <c r="H44" s="104">
        <f>D44</f>
        <v>16681</v>
      </c>
      <c r="I44" s="140"/>
      <c r="J44" s="183"/>
    </row>
    <row r="45" spans="1:11" ht="23.25" customHeight="1">
      <c r="A45" s="207" t="s">
        <v>75</v>
      </c>
      <c r="B45" s="200">
        <v>2.5798160534518506</v>
      </c>
      <c r="C45" s="200">
        <v>4.2006311123293321</v>
      </c>
      <c r="D45" s="200">
        <v>1.42</v>
      </c>
      <c r="E45" s="200">
        <v>2.6237785503326512</v>
      </c>
      <c r="F45" s="200">
        <v>3.39</v>
      </c>
      <c r="G45" s="104">
        <f t="shared" si="8"/>
        <v>0.76622144966734895</v>
      </c>
      <c r="H45" s="104">
        <f>D45-C45</f>
        <v>-2.7806311123293321</v>
      </c>
      <c r="I45" s="186"/>
      <c r="J45" s="183"/>
    </row>
    <row r="46" spans="1:11" ht="12" customHeight="1">
      <c r="A46" s="208" t="s">
        <v>70</v>
      </c>
      <c r="B46" s="187">
        <v>2.5655802844417286</v>
      </c>
      <c r="C46" s="187">
        <v>4.1852468861514396</v>
      </c>
      <c r="D46" s="187">
        <v>1.03</v>
      </c>
      <c r="E46" s="187">
        <v>2.0678415721551318</v>
      </c>
      <c r="F46" s="187">
        <v>2.8</v>
      </c>
      <c r="G46" s="104">
        <f t="shared" si="8"/>
        <v>0.73215842784486806</v>
      </c>
      <c r="H46" s="104">
        <f>D46-C46</f>
        <v>-3.1552468861514393</v>
      </c>
      <c r="I46" s="186"/>
      <c r="J46" s="183"/>
    </row>
    <row r="47" spans="1:11" ht="12" customHeight="1">
      <c r="A47" s="208" t="s">
        <v>71</v>
      </c>
      <c r="B47" s="187">
        <v>0.72989602728363479</v>
      </c>
      <c r="C47" s="187">
        <v>1.040580866000882</v>
      </c>
      <c r="D47" s="187" t="s">
        <v>0</v>
      </c>
      <c r="E47" s="187" t="s">
        <v>0</v>
      </c>
      <c r="F47" s="187" t="s">
        <v>0</v>
      </c>
      <c r="G47" s="187" t="s">
        <v>0</v>
      </c>
      <c r="H47" s="104">
        <f>-C47</f>
        <v>-1.040580866000882</v>
      </c>
      <c r="I47" s="186"/>
      <c r="J47" s="183"/>
    </row>
    <row r="48" spans="1:11" ht="12" customHeight="1">
      <c r="A48" s="208" t="s">
        <v>72</v>
      </c>
      <c r="B48" s="187" t="s">
        <v>0</v>
      </c>
      <c r="C48" s="187" t="s">
        <v>0</v>
      </c>
      <c r="D48" s="187">
        <v>2.65</v>
      </c>
      <c r="E48" s="187">
        <v>3.5587534045117284</v>
      </c>
      <c r="F48" s="187">
        <v>3.96</v>
      </c>
      <c r="G48" s="104">
        <f t="shared" si="8"/>
        <v>0.40124659548827157</v>
      </c>
      <c r="H48" s="104">
        <f>D48</f>
        <v>2.65</v>
      </c>
      <c r="I48" s="186"/>
      <c r="J48" s="183"/>
    </row>
    <row r="49" spans="1:9" ht="13.5" customHeight="1">
      <c r="A49" s="140"/>
      <c r="B49" s="140"/>
      <c r="C49" s="140"/>
      <c r="D49" s="140"/>
      <c r="E49" s="140"/>
      <c r="F49" s="140"/>
      <c r="G49" s="140"/>
      <c r="H49" s="104"/>
      <c r="I49" s="140"/>
    </row>
    <row r="50" spans="1:9">
      <c r="A50" s="140"/>
      <c r="B50" s="140"/>
      <c r="C50" s="140"/>
      <c r="D50" s="140"/>
      <c r="E50" s="188"/>
      <c r="F50" s="140"/>
      <c r="G50" s="140"/>
      <c r="H50" s="140"/>
      <c r="I50" s="140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56"/>
  <sheetViews>
    <sheetView zoomScaleNormal="100" workbookViewId="0"/>
  </sheetViews>
  <sheetFormatPr defaultColWidth="9.140625"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32" t="s">
        <v>76</v>
      </c>
      <c r="B1" s="1"/>
      <c r="J1"/>
    </row>
    <row r="2" spans="1:13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13" ht="26.25" customHeight="1">
      <c r="A3" s="41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</row>
    <row r="4" spans="1:13" ht="12.75" customHeight="1">
      <c r="A4" s="47" t="s">
        <v>78</v>
      </c>
      <c r="B4" s="71">
        <f>SUM(B5:B7)</f>
        <v>5397</v>
      </c>
      <c r="C4" s="71">
        <f t="shared" ref="C4:F4" si="0">SUM(C5:C7)</f>
        <v>3631</v>
      </c>
      <c r="D4" s="71">
        <f t="shared" si="0"/>
        <v>3500</v>
      </c>
      <c r="E4" s="71">
        <f t="shared" si="0"/>
        <v>400</v>
      </c>
      <c r="F4" s="71">
        <f t="shared" si="0"/>
        <v>420</v>
      </c>
      <c r="G4" s="50">
        <f>F4-E4</f>
        <v>20</v>
      </c>
      <c r="H4" s="50">
        <f>D4-C4</f>
        <v>-131</v>
      </c>
      <c r="K4" s="57"/>
      <c r="L4" s="57"/>
      <c r="M4" s="57"/>
    </row>
    <row r="5" spans="1:13" ht="12.75" customHeight="1">
      <c r="A5" s="48" t="s">
        <v>79</v>
      </c>
      <c r="B5" s="68">
        <v>677</v>
      </c>
      <c r="C5" s="68">
        <v>471</v>
      </c>
      <c r="D5" s="203">
        <f>490+F5</f>
        <v>530</v>
      </c>
      <c r="E5" s="68">
        <v>60</v>
      </c>
      <c r="F5" s="68">
        <v>40</v>
      </c>
      <c r="G5" s="50">
        <f t="shared" ref="G5:G19" si="1">F5-E5</f>
        <v>-20</v>
      </c>
      <c r="H5" s="50">
        <f t="shared" ref="H5:H19" si="2">D5-C5</f>
        <v>59</v>
      </c>
      <c r="K5" s="57"/>
      <c r="L5" s="57"/>
      <c r="M5" s="57"/>
    </row>
    <row r="6" spans="1:13" ht="12.75" customHeight="1">
      <c r="A6" s="48" t="s">
        <v>80</v>
      </c>
      <c r="B6" s="68">
        <v>1550</v>
      </c>
      <c r="C6" s="68">
        <v>1060</v>
      </c>
      <c r="D6" s="203">
        <f>1020+F6</f>
        <v>1100</v>
      </c>
      <c r="E6" s="68">
        <v>120</v>
      </c>
      <c r="F6" s="68">
        <v>80</v>
      </c>
      <c r="G6" s="50">
        <f t="shared" si="1"/>
        <v>-40</v>
      </c>
      <c r="H6" s="50">
        <f t="shared" si="2"/>
        <v>40</v>
      </c>
      <c r="K6" s="57"/>
      <c r="L6" s="57"/>
      <c r="M6" s="57"/>
    </row>
    <row r="7" spans="1:13" ht="12.75" customHeight="1">
      <c r="A7" s="48" t="s">
        <v>81</v>
      </c>
      <c r="B7" s="68">
        <v>3170</v>
      </c>
      <c r="C7" s="68">
        <v>2100</v>
      </c>
      <c r="D7" s="203">
        <f>1570+F7</f>
        <v>1870</v>
      </c>
      <c r="E7" s="68">
        <v>220</v>
      </c>
      <c r="F7" s="68">
        <v>300</v>
      </c>
      <c r="G7" s="50">
        <f t="shared" si="1"/>
        <v>80</v>
      </c>
      <c r="H7" s="50">
        <f t="shared" si="2"/>
        <v>-230</v>
      </c>
      <c r="K7" s="57"/>
      <c r="L7" s="57"/>
      <c r="M7" s="57"/>
    </row>
    <row r="8" spans="1:13" ht="12.75" customHeight="1">
      <c r="A8" s="47" t="s">
        <v>82</v>
      </c>
      <c r="B8" s="71">
        <f>SUM(B9:B11)</f>
        <v>10949.303</v>
      </c>
      <c r="C8" s="71">
        <f t="shared" ref="C8" si="3">SUM(C9:C11)</f>
        <v>7538.4530000000004</v>
      </c>
      <c r="D8" s="71">
        <f t="shared" ref="D8" si="4">SUM(D9:D11)</f>
        <v>6825.0589</v>
      </c>
      <c r="E8" s="71">
        <f t="shared" ref="E8" si="5">SUM(E9:E11)</f>
        <v>525.07489999999996</v>
      </c>
      <c r="F8" s="71">
        <f t="shared" ref="F8" si="6">SUM(F9:F11)</f>
        <v>377.95000000000005</v>
      </c>
      <c r="G8" s="50">
        <f t="shared" si="1"/>
        <v>-147.12489999999991</v>
      </c>
      <c r="H8" s="50">
        <f t="shared" si="2"/>
        <v>-713.39410000000044</v>
      </c>
      <c r="K8" s="57"/>
      <c r="L8" s="57"/>
      <c r="M8" s="57"/>
    </row>
    <row r="9" spans="1:13" ht="12.75" customHeight="1">
      <c r="A9" s="48" t="s">
        <v>83</v>
      </c>
      <c r="B9" s="68">
        <v>964.8</v>
      </c>
      <c r="C9" s="68">
        <v>524.5</v>
      </c>
      <c r="D9" s="68">
        <f>1033+F9</f>
        <v>1043</v>
      </c>
      <c r="E9" s="68">
        <v>20</v>
      </c>
      <c r="F9" s="68">
        <v>10</v>
      </c>
      <c r="G9" s="50">
        <f t="shared" si="1"/>
        <v>-10</v>
      </c>
      <c r="H9" s="50">
        <f t="shared" si="2"/>
        <v>518.5</v>
      </c>
      <c r="K9" s="57"/>
      <c r="L9" s="57"/>
      <c r="M9" s="57"/>
    </row>
    <row r="10" spans="1:13" ht="12.75" customHeight="1">
      <c r="A10" s="48" t="s">
        <v>80</v>
      </c>
      <c r="B10" s="68">
        <v>4058.13</v>
      </c>
      <c r="C10" s="68">
        <v>2911.01</v>
      </c>
      <c r="D10" s="68">
        <f>1878.055+F10</f>
        <v>1952.7050000000002</v>
      </c>
      <c r="E10" s="68">
        <v>118.655</v>
      </c>
      <c r="F10" s="68">
        <v>74.650000000000006</v>
      </c>
      <c r="G10" s="50">
        <f t="shared" si="1"/>
        <v>-44.004999999999995</v>
      </c>
      <c r="H10" s="50">
        <f t="shared" si="2"/>
        <v>-958.30500000000006</v>
      </c>
      <c r="K10" s="57"/>
      <c r="L10" s="57"/>
      <c r="M10" s="57"/>
    </row>
    <row r="11" spans="1:13" ht="12.75" customHeight="1">
      <c r="A11" s="76" t="s">
        <v>81</v>
      </c>
      <c r="B11" s="68">
        <v>5926.3729999999996</v>
      </c>
      <c r="C11" s="68">
        <v>4102.9430000000002</v>
      </c>
      <c r="D11" s="68">
        <f>3536.0539+F11</f>
        <v>3829.3539000000001</v>
      </c>
      <c r="E11" s="68">
        <v>386.41989999999998</v>
      </c>
      <c r="F11" s="68">
        <v>293.3</v>
      </c>
      <c r="G11" s="50">
        <f t="shared" si="1"/>
        <v>-93.119899999999973</v>
      </c>
      <c r="H11" s="50">
        <f t="shared" si="2"/>
        <v>-273.58910000000014</v>
      </c>
      <c r="K11" s="57"/>
      <c r="L11" s="57"/>
      <c r="M11" s="57"/>
    </row>
    <row r="12" spans="1:13" ht="12.75" customHeight="1">
      <c r="A12" s="69" t="s">
        <v>84</v>
      </c>
      <c r="B12" s="71">
        <f>SUM(B13:B15)</f>
        <v>5719.71</v>
      </c>
      <c r="C12" s="71">
        <f t="shared" ref="C12" si="7">SUM(C13:C15)</f>
        <v>4064.11</v>
      </c>
      <c r="D12" s="71">
        <f t="shared" ref="D12" si="8">SUM(D13:D15)</f>
        <v>3163.8</v>
      </c>
      <c r="E12" s="71">
        <f t="shared" ref="E12" si="9">SUM(E13:E15)</f>
        <v>278.5</v>
      </c>
      <c r="F12" s="71">
        <f t="shared" ref="F12" si="10">SUM(F13:F15)</f>
        <v>320.3</v>
      </c>
      <c r="G12" s="50">
        <f t="shared" si="1"/>
        <v>41.800000000000011</v>
      </c>
      <c r="H12" s="50">
        <f t="shared" si="2"/>
        <v>-900.31</v>
      </c>
      <c r="J12" s="49"/>
      <c r="K12" s="57"/>
      <c r="L12" s="57"/>
      <c r="M12" s="57"/>
    </row>
    <row r="13" spans="1:13" ht="12.75" customHeight="1">
      <c r="A13" s="48" t="s">
        <v>83</v>
      </c>
      <c r="B13" s="68">
        <v>456</v>
      </c>
      <c r="C13" s="68">
        <v>287</v>
      </c>
      <c r="D13" s="68">
        <f>380+F13</f>
        <v>390</v>
      </c>
      <c r="E13" s="68" t="s">
        <v>0</v>
      </c>
      <c r="F13" s="68">
        <v>10</v>
      </c>
      <c r="G13" s="50">
        <f>F13</f>
        <v>10</v>
      </c>
      <c r="H13" s="50">
        <f t="shared" si="2"/>
        <v>103</v>
      </c>
      <c r="J13" s="49"/>
      <c r="K13" s="57"/>
      <c r="L13" s="57"/>
      <c r="M13" s="57"/>
    </row>
    <row r="14" spans="1:13" ht="12.75" customHeight="1">
      <c r="A14" s="48" t="s">
        <v>80</v>
      </c>
      <c r="B14" s="68">
        <v>1800</v>
      </c>
      <c r="C14" s="68">
        <v>1335</v>
      </c>
      <c r="D14" s="68">
        <f>808.5+F14</f>
        <v>848.5</v>
      </c>
      <c r="E14" s="68">
        <v>58.5</v>
      </c>
      <c r="F14" s="68">
        <v>40</v>
      </c>
      <c r="G14" s="50">
        <f t="shared" si="1"/>
        <v>-18.5</v>
      </c>
      <c r="H14" s="50">
        <f t="shared" si="2"/>
        <v>-486.5</v>
      </c>
      <c r="I14" s="73"/>
      <c r="J14" s="49"/>
      <c r="K14" s="57"/>
      <c r="L14" s="57"/>
      <c r="M14" s="57"/>
    </row>
    <row r="15" spans="1:13" ht="12.75" customHeight="1">
      <c r="A15" s="76" t="s">
        <v>81</v>
      </c>
      <c r="B15" s="68">
        <v>3463.71</v>
      </c>
      <c r="C15" s="68">
        <v>2442.11</v>
      </c>
      <c r="D15" s="68">
        <f>1655+F15</f>
        <v>1925.3</v>
      </c>
      <c r="E15" s="68">
        <v>220</v>
      </c>
      <c r="F15" s="68">
        <v>270.3</v>
      </c>
      <c r="G15" s="50">
        <f t="shared" si="1"/>
        <v>50.300000000000011</v>
      </c>
      <c r="H15" s="50">
        <f t="shared" si="2"/>
        <v>-516.81000000000017</v>
      </c>
      <c r="J15" s="49"/>
      <c r="K15" s="57"/>
      <c r="L15" s="57"/>
      <c r="M15" s="57"/>
    </row>
    <row r="16" spans="1:13" ht="12.75" customHeight="1">
      <c r="A16" s="69" t="s">
        <v>85</v>
      </c>
      <c r="B16" s="201">
        <v>9.8552356059260688</v>
      </c>
      <c r="C16" s="201">
        <v>12.246241786963079</v>
      </c>
      <c r="D16" s="201">
        <v>4.75</v>
      </c>
      <c r="E16" s="201">
        <v>5.3402513464991026</v>
      </c>
      <c r="F16" s="201">
        <v>5.45</v>
      </c>
      <c r="G16" s="50">
        <f t="shared" si="1"/>
        <v>0.10974865350089757</v>
      </c>
      <c r="H16" s="50">
        <f t="shared" si="2"/>
        <v>-7.4962417869630791</v>
      </c>
      <c r="J16" s="5"/>
      <c r="K16" s="78"/>
      <c r="L16" s="57"/>
      <c r="M16" s="57"/>
    </row>
    <row r="17" spans="1:13" ht="12.75" customHeight="1">
      <c r="A17" s="48" t="s">
        <v>83</v>
      </c>
      <c r="B17" s="202">
        <v>3.6194728260869566</v>
      </c>
      <c r="C17" s="202">
        <v>4.1942000000000004</v>
      </c>
      <c r="D17" s="202">
        <v>2.0299999999999998</v>
      </c>
      <c r="E17" s="202" t="s">
        <v>0</v>
      </c>
      <c r="F17" s="202">
        <v>2.5</v>
      </c>
      <c r="G17" s="50">
        <f>F17</f>
        <v>2.5</v>
      </c>
      <c r="H17" s="50">
        <f t="shared" si="2"/>
        <v>-2.1642000000000006</v>
      </c>
      <c r="J17" s="68"/>
      <c r="K17" s="24"/>
      <c r="L17" s="57"/>
      <c r="M17" s="57"/>
    </row>
    <row r="18" spans="1:13" ht="12.75" customHeight="1">
      <c r="A18" s="48" t="s">
        <v>80</v>
      </c>
      <c r="B18" s="202">
        <v>8.0835155172413806</v>
      </c>
      <c r="C18" s="202">
        <v>10.530416666666667</v>
      </c>
      <c r="D18" s="202">
        <v>3.64</v>
      </c>
      <c r="E18" s="202">
        <v>3.9873504273504272</v>
      </c>
      <c r="F18" s="202">
        <v>4.6100000000000003</v>
      </c>
      <c r="G18" s="50">
        <f t="shared" si="1"/>
        <v>0.6226495726495731</v>
      </c>
      <c r="H18" s="50">
        <f t="shared" si="2"/>
        <v>-6.8904166666666669</v>
      </c>
      <c r="L18" s="57"/>
      <c r="M18" s="57"/>
    </row>
    <row r="19" spans="1:13" ht="12.75" customHeight="1">
      <c r="A19" s="48" t="s">
        <v>81</v>
      </c>
      <c r="B19" s="202">
        <v>11.278135577538727</v>
      </c>
      <c r="C19" s="202">
        <v>13.772430737492829</v>
      </c>
      <c r="D19" s="202">
        <v>5.74</v>
      </c>
      <c r="E19" s="202">
        <v>5.7</v>
      </c>
      <c r="F19" s="202">
        <v>5.69</v>
      </c>
      <c r="G19" s="50">
        <f t="shared" si="1"/>
        <v>-9.9999999999997868E-3</v>
      </c>
      <c r="H19" s="50">
        <f t="shared" si="2"/>
        <v>-8.0324307374928292</v>
      </c>
      <c r="J19" s="68"/>
      <c r="K19" s="66"/>
      <c r="L19" s="57"/>
      <c r="M19" s="57"/>
    </row>
    <row r="20" spans="1:13" ht="15" customHeight="1">
      <c r="B20" s="7"/>
      <c r="C20" s="7"/>
    </row>
    <row r="21" spans="1:13" ht="15" customHeight="1">
      <c r="A21" s="32"/>
      <c r="B21" s="204"/>
      <c r="C21" s="7"/>
    </row>
    <row r="22" spans="1:13" s="5" customFormat="1" ht="12.75" customHeight="1">
      <c r="A22" s="82" t="s">
        <v>86</v>
      </c>
      <c r="B22" s="83"/>
      <c r="C22" s="84"/>
      <c r="D22" s="84"/>
      <c r="E22" s="84"/>
      <c r="F22" s="84"/>
      <c r="G22" s="84"/>
      <c r="H22" s="84"/>
    </row>
    <row r="23" spans="1:13" ht="12.75" customHeight="1">
      <c r="A23" s="85" t="s">
        <v>77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13" ht="26.25" customHeight="1">
      <c r="A24" s="41"/>
      <c r="B24" s="101" t="s">
        <v>2</v>
      </c>
      <c r="C24" s="146" t="s">
        <v>53</v>
      </c>
      <c r="D24" s="146" t="s">
        <v>54</v>
      </c>
      <c r="E24" s="39" t="s">
        <v>21</v>
      </c>
      <c r="F24" s="39" t="s">
        <v>4</v>
      </c>
      <c r="G24" s="42" t="s">
        <v>31</v>
      </c>
      <c r="H24" s="42" t="s">
        <v>52</v>
      </c>
    </row>
    <row r="25" spans="1:13" ht="12.75" customHeight="1">
      <c r="A25" s="88" t="s">
        <v>78</v>
      </c>
      <c r="B25" s="89">
        <v>6675</v>
      </c>
      <c r="C25" s="89">
        <f>C26+C27+C28</f>
        <v>3245</v>
      </c>
      <c r="D25" s="89">
        <f>4925+F25</f>
        <v>5525</v>
      </c>
      <c r="E25" s="89">
        <v>1430</v>
      </c>
      <c r="F25" s="89">
        <f>F26+F27</f>
        <v>600</v>
      </c>
      <c r="G25" s="50">
        <f>+F25-E25</f>
        <v>-830</v>
      </c>
      <c r="H25" s="50">
        <f>+D25-C25</f>
        <v>2280</v>
      </c>
      <c r="I25" s="68"/>
      <c r="J25" s="5"/>
      <c r="K25" s="5"/>
      <c r="L25" s="80"/>
    </row>
    <row r="26" spans="1:13" ht="12.75" customHeight="1">
      <c r="A26" s="90" t="s">
        <v>87</v>
      </c>
      <c r="B26" s="91">
        <v>3649</v>
      </c>
      <c r="C26" s="91">
        <v>2599</v>
      </c>
      <c r="D26" s="91">
        <f>1335+F26</f>
        <v>1585</v>
      </c>
      <c r="E26" s="91">
        <v>200</v>
      </c>
      <c r="F26" s="91">
        <v>250</v>
      </c>
      <c r="G26" s="50">
        <f>+F26-E26</f>
        <v>50</v>
      </c>
      <c r="H26" s="50">
        <f t="shared" ref="H26:H43" si="11">+D26-C26</f>
        <v>-1014</v>
      </c>
      <c r="I26" s="68"/>
      <c r="J26" s="131"/>
      <c r="K26" s="135"/>
      <c r="L26" s="80"/>
    </row>
    <row r="27" spans="1:13" ht="12.75" customHeight="1">
      <c r="A27" s="90" t="s">
        <v>88</v>
      </c>
      <c r="B27" s="91">
        <v>1970</v>
      </c>
      <c r="C27" s="91">
        <v>200</v>
      </c>
      <c r="D27" s="91">
        <f>1000+F27</f>
        <v>1350</v>
      </c>
      <c r="E27" s="91" t="s">
        <v>0</v>
      </c>
      <c r="F27" s="91">
        <v>350</v>
      </c>
      <c r="G27" s="50">
        <f>+F27</f>
        <v>350</v>
      </c>
      <c r="H27" s="50">
        <f t="shared" si="11"/>
        <v>1150</v>
      </c>
      <c r="I27" s="68"/>
      <c r="J27" s="131"/>
      <c r="K27" s="135"/>
      <c r="L27" s="80"/>
    </row>
    <row r="28" spans="1:13" ht="12.75" customHeight="1">
      <c r="A28" s="90" t="s">
        <v>89</v>
      </c>
      <c r="B28" s="91">
        <v>1056</v>
      </c>
      <c r="C28" s="91">
        <v>446</v>
      </c>
      <c r="D28" s="91">
        <v>1630</v>
      </c>
      <c r="E28" s="91">
        <v>1230</v>
      </c>
      <c r="F28" s="91" t="s">
        <v>0</v>
      </c>
      <c r="G28" s="50">
        <f>-E28</f>
        <v>-1230</v>
      </c>
      <c r="H28" s="50">
        <f t="shared" si="11"/>
        <v>1184</v>
      </c>
      <c r="I28" s="51"/>
      <c r="J28" s="131"/>
      <c r="K28" s="135"/>
      <c r="L28" s="80"/>
    </row>
    <row r="29" spans="1:13" ht="12.75" customHeight="1">
      <c r="A29" s="90" t="s">
        <v>90</v>
      </c>
      <c r="B29" s="91" t="s">
        <v>0</v>
      </c>
      <c r="C29" s="91" t="s">
        <v>0</v>
      </c>
      <c r="D29" s="91">
        <v>960</v>
      </c>
      <c r="E29" s="91" t="s">
        <v>0</v>
      </c>
      <c r="F29" s="91" t="s">
        <v>0</v>
      </c>
      <c r="G29" s="91" t="s">
        <v>0</v>
      </c>
      <c r="H29" s="50">
        <f>+D29</f>
        <v>960</v>
      </c>
      <c r="I29" s="51"/>
      <c r="J29" s="131"/>
      <c r="K29" s="135"/>
      <c r="L29" s="80"/>
    </row>
    <row r="30" spans="1:13" ht="12.75" customHeight="1">
      <c r="A30" s="88" t="s">
        <v>82</v>
      </c>
      <c r="B30" s="89">
        <v>11562.787</v>
      </c>
      <c r="C30" s="89">
        <f>C31+C32+C33</f>
        <v>4127.54</v>
      </c>
      <c r="D30" s="89">
        <f>11085.1876+F30</f>
        <v>11855.757599999999</v>
      </c>
      <c r="E30" s="89">
        <v>1503.3</v>
      </c>
      <c r="F30" s="89">
        <f>F31+F32</f>
        <v>770.56999999999994</v>
      </c>
      <c r="G30" s="50">
        <f>+F30-E30</f>
        <v>-732.73</v>
      </c>
      <c r="H30" s="50">
        <f>+D30-C30</f>
        <v>7728.217599999999</v>
      </c>
      <c r="I30" s="51"/>
      <c r="J30" s="131"/>
      <c r="K30" s="135"/>
      <c r="L30" s="80"/>
    </row>
    <row r="31" spans="1:13" ht="12.75" customHeight="1">
      <c r="A31" s="90" t="s">
        <v>87</v>
      </c>
      <c r="B31" s="91">
        <v>5584.95</v>
      </c>
      <c r="C31" s="91">
        <v>3473.45</v>
      </c>
      <c r="D31" s="91">
        <f>3574.6+F31</f>
        <v>3895.17</v>
      </c>
      <c r="E31" s="91">
        <v>217</v>
      </c>
      <c r="F31" s="91">
        <v>320.57</v>
      </c>
      <c r="G31" s="50">
        <f>+F31-E31</f>
        <v>103.57</v>
      </c>
      <c r="H31" s="50">
        <f t="shared" si="11"/>
        <v>421.72000000000025</v>
      </c>
      <c r="I31" s="51"/>
      <c r="J31" s="136"/>
      <c r="K31" s="135"/>
      <c r="L31" s="80"/>
    </row>
    <row r="32" spans="1:13" ht="12.75" customHeight="1">
      <c r="A32" s="90" t="s">
        <v>88</v>
      </c>
      <c r="B32" s="91">
        <v>4714.3999999999996</v>
      </c>
      <c r="C32" s="91">
        <v>462</v>
      </c>
      <c r="D32" s="91">
        <f>2232.5+F32</f>
        <v>2682.5</v>
      </c>
      <c r="E32" s="91" t="s">
        <v>0</v>
      </c>
      <c r="F32" s="91">
        <v>450</v>
      </c>
      <c r="G32" s="50">
        <f>+F32</f>
        <v>450</v>
      </c>
      <c r="H32" s="50">
        <f t="shared" si="11"/>
        <v>2220.5</v>
      </c>
      <c r="I32" s="51"/>
      <c r="J32" s="137"/>
      <c r="K32" s="135"/>
      <c r="L32" s="80"/>
    </row>
    <row r="33" spans="1:12" ht="12.75" customHeight="1">
      <c r="A33" s="90" t="s">
        <v>89</v>
      </c>
      <c r="B33" s="91">
        <v>1263.4369999999999</v>
      </c>
      <c r="C33" s="91">
        <v>192.09</v>
      </c>
      <c r="D33" s="91">
        <v>2683.3</v>
      </c>
      <c r="E33" s="91">
        <v>1286.3</v>
      </c>
      <c r="F33" s="91" t="s">
        <v>0</v>
      </c>
      <c r="G33" s="50">
        <f>-E33</f>
        <v>-1286.3</v>
      </c>
      <c r="H33" s="50">
        <f t="shared" si="11"/>
        <v>2491.21</v>
      </c>
      <c r="I33" s="72"/>
      <c r="J33" s="137"/>
      <c r="K33" s="135"/>
      <c r="L33" s="80"/>
    </row>
    <row r="34" spans="1:12" ht="12.75" customHeight="1">
      <c r="A34" s="90" t="s">
        <v>90</v>
      </c>
      <c r="B34" s="91" t="s">
        <v>0</v>
      </c>
      <c r="C34" s="91" t="s">
        <v>0</v>
      </c>
      <c r="D34" s="91">
        <v>2594.7876000000001</v>
      </c>
      <c r="E34" s="91" t="s">
        <v>0</v>
      </c>
      <c r="F34" s="91" t="s">
        <v>0</v>
      </c>
      <c r="G34" s="91" t="s">
        <v>0</v>
      </c>
      <c r="H34" s="50">
        <f>+D34</f>
        <v>2594.7876000000001</v>
      </c>
      <c r="I34" s="72"/>
      <c r="J34" s="137"/>
      <c r="K34" s="135"/>
      <c r="L34" s="80"/>
    </row>
    <row r="35" spans="1:12" ht="12.75" customHeight="1">
      <c r="A35" s="92" t="s">
        <v>84</v>
      </c>
      <c r="B35" s="89">
        <v>7994.65</v>
      </c>
      <c r="C35" s="89">
        <f>C36+C37+C38</f>
        <v>3683.8</v>
      </c>
      <c r="D35" s="89">
        <f>6235+F35</f>
        <v>6963.85</v>
      </c>
      <c r="E35" s="89">
        <v>1490</v>
      </c>
      <c r="F35" s="89">
        <f>F36+F37</f>
        <v>728.85</v>
      </c>
      <c r="G35" s="50">
        <f>+F35-E35</f>
        <v>-761.15</v>
      </c>
      <c r="H35" s="50">
        <f t="shared" si="11"/>
        <v>3280.05</v>
      </c>
      <c r="I35" s="68"/>
      <c r="J35" s="137"/>
      <c r="K35" s="135"/>
      <c r="L35" s="80"/>
    </row>
    <row r="36" spans="1:12" ht="12.75" customHeight="1">
      <c r="A36" s="90" t="s">
        <v>87</v>
      </c>
      <c r="B36" s="91">
        <v>4758.5</v>
      </c>
      <c r="C36" s="91">
        <v>3098.5</v>
      </c>
      <c r="D36" s="91">
        <f>1945+F36</f>
        <v>2223.85</v>
      </c>
      <c r="E36" s="91">
        <v>260</v>
      </c>
      <c r="F36" s="91">
        <v>278.85000000000002</v>
      </c>
      <c r="G36" s="50">
        <f>+F36-E36</f>
        <v>18.850000000000023</v>
      </c>
      <c r="H36" s="50">
        <f t="shared" si="11"/>
        <v>-874.65000000000009</v>
      </c>
      <c r="I36" s="68"/>
      <c r="J36" s="137"/>
      <c r="K36" s="135"/>
      <c r="L36" s="80"/>
    </row>
    <row r="37" spans="1:12" ht="12.75" customHeight="1">
      <c r="A37" s="90" t="s">
        <v>88</v>
      </c>
      <c r="B37" s="91">
        <v>2140.85</v>
      </c>
      <c r="C37" s="91">
        <v>400</v>
      </c>
      <c r="D37" s="91">
        <f>1100+F37</f>
        <v>1550</v>
      </c>
      <c r="E37" s="91" t="s">
        <v>0</v>
      </c>
      <c r="F37" s="91">
        <f>350+100</f>
        <v>450</v>
      </c>
      <c r="G37" s="50">
        <f>+F37</f>
        <v>450</v>
      </c>
      <c r="H37" s="50">
        <f t="shared" si="11"/>
        <v>1150</v>
      </c>
      <c r="I37" s="68"/>
      <c r="J37" s="137"/>
      <c r="K37" s="135"/>
      <c r="L37" s="80"/>
    </row>
    <row r="38" spans="1:12" ht="12.75" customHeight="1">
      <c r="A38" s="90" t="s">
        <v>89</v>
      </c>
      <c r="B38" s="91">
        <v>1095.3</v>
      </c>
      <c r="C38" s="91">
        <v>185.3</v>
      </c>
      <c r="D38" s="91">
        <v>1630</v>
      </c>
      <c r="E38" s="91">
        <v>1230</v>
      </c>
      <c r="F38" s="91" t="s">
        <v>0</v>
      </c>
      <c r="G38" s="50">
        <f>-E38</f>
        <v>-1230</v>
      </c>
      <c r="H38" s="50">
        <f t="shared" si="11"/>
        <v>1444.7</v>
      </c>
      <c r="I38" s="68"/>
      <c r="J38" s="137"/>
      <c r="K38" s="135"/>
      <c r="L38" s="80"/>
    </row>
    <row r="39" spans="1:12" ht="12.75" customHeight="1">
      <c r="A39" s="90" t="s">
        <v>90</v>
      </c>
      <c r="B39" s="91" t="s">
        <v>0</v>
      </c>
      <c r="C39" s="91" t="s">
        <v>0</v>
      </c>
      <c r="D39" s="91">
        <v>1560</v>
      </c>
      <c r="E39" s="91" t="s">
        <v>0</v>
      </c>
      <c r="F39" s="91" t="s">
        <v>0</v>
      </c>
      <c r="G39" s="91" t="s">
        <v>0</v>
      </c>
      <c r="H39" s="50">
        <f>+D39</f>
        <v>1560</v>
      </c>
      <c r="I39" s="68"/>
      <c r="J39" s="137"/>
      <c r="K39" s="135"/>
      <c r="L39" s="80"/>
    </row>
    <row r="40" spans="1:12" ht="12.75" customHeight="1">
      <c r="A40" s="92" t="s">
        <v>85</v>
      </c>
      <c r="B40" s="94">
        <v>16.530439658354517</v>
      </c>
      <c r="C40" s="94">
        <v>17.1964239473288</v>
      </c>
      <c r="D40" s="94">
        <v>13.057878555518707</v>
      </c>
      <c r="E40" s="94">
        <v>14.2</v>
      </c>
      <c r="F40" s="94">
        <v>10.51</v>
      </c>
      <c r="G40" s="50">
        <f>+F40-E40</f>
        <v>-3.6899999999999995</v>
      </c>
      <c r="H40" s="50">
        <f>+D40-C40</f>
        <v>-4.1385453918100925</v>
      </c>
      <c r="I40" s="68"/>
      <c r="J40" s="137"/>
      <c r="K40" s="135"/>
      <c r="L40" s="80"/>
    </row>
    <row r="41" spans="1:12" ht="12.75" customHeight="1">
      <c r="A41" s="90" t="s">
        <v>87</v>
      </c>
      <c r="B41" s="95">
        <v>16.118000000000002</v>
      </c>
      <c r="C41" s="95">
        <v>16.91</v>
      </c>
      <c r="D41" s="95">
        <v>10.49</v>
      </c>
      <c r="E41" s="95">
        <v>9.59</v>
      </c>
      <c r="F41" s="95">
        <v>9.7799999999999994</v>
      </c>
      <c r="G41" s="50">
        <f>+F41-E41</f>
        <v>0.1899999999999995</v>
      </c>
      <c r="H41" s="50">
        <f t="shared" si="11"/>
        <v>-6.42</v>
      </c>
      <c r="I41" s="68"/>
      <c r="J41" s="136"/>
      <c r="K41" s="135"/>
      <c r="L41" s="80"/>
    </row>
    <row r="42" spans="1:12" ht="12.75" customHeight="1">
      <c r="A42" s="90" t="s">
        <v>88</v>
      </c>
      <c r="B42" s="95">
        <v>15.87049164520643</v>
      </c>
      <c r="C42" s="95">
        <v>16.73</v>
      </c>
      <c r="D42" s="95">
        <v>11.69</v>
      </c>
      <c r="E42" s="95" t="s">
        <v>0</v>
      </c>
      <c r="F42" s="95">
        <v>11.09</v>
      </c>
      <c r="G42" s="50">
        <f>+F42</f>
        <v>11.09</v>
      </c>
      <c r="H42" s="50">
        <f t="shared" si="11"/>
        <v>-5.0400000000000009</v>
      </c>
      <c r="I42" s="68"/>
      <c r="J42" s="5"/>
      <c r="K42" s="5"/>
    </row>
    <row r="43" spans="1:12" ht="12.75" customHeight="1">
      <c r="A43" s="90" t="s">
        <v>89</v>
      </c>
      <c r="B43" s="95">
        <v>19.122499999999999</v>
      </c>
      <c r="C43" s="95">
        <v>19.86</v>
      </c>
      <c r="D43" s="95">
        <v>15.03</v>
      </c>
      <c r="E43" s="95">
        <v>14.95</v>
      </c>
      <c r="F43" s="95" t="s">
        <v>0</v>
      </c>
      <c r="G43" s="50">
        <f>-E43</f>
        <v>-14.95</v>
      </c>
      <c r="H43" s="50">
        <f t="shared" si="11"/>
        <v>-4.83</v>
      </c>
      <c r="I43" s="72"/>
      <c r="J43" s="137"/>
      <c r="K43" s="135"/>
      <c r="L43" s="67"/>
    </row>
    <row r="44" spans="1:12" ht="12.75" customHeight="1">
      <c r="A44" s="46" t="s">
        <v>90</v>
      </c>
      <c r="B44" s="70" t="s">
        <v>0</v>
      </c>
      <c r="C44" s="70" t="s">
        <v>0</v>
      </c>
      <c r="D44" s="95">
        <v>17</v>
      </c>
      <c r="E44" s="95" t="s">
        <v>0</v>
      </c>
      <c r="F44" s="95" t="s">
        <v>0</v>
      </c>
      <c r="G44" s="95" t="s">
        <v>0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2" s="5" customFormat="1" ht="12.75" customHeight="1">
      <c r="A46" s="209" t="s">
        <v>91</v>
      </c>
      <c r="B46" s="83"/>
      <c r="C46" s="84"/>
      <c r="D46" s="84"/>
      <c r="E46" s="84"/>
      <c r="F46" s="84"/>
      <c r="G46" s="130"/>
      <c r="H46" s="84"/>
      <c r="K46" s="78"/>
    </row>
    <row r="47" spans="1:12" ht="12.75" customHeight="1">
      <c r="A47" s="210" t="s">
        <v>92</v>
      </c>
      <c r="B47" s="85"/>
      <c r="C47" s="86"/>
      <c r="D47" s="86"/>
      <c r="E47" s="86"/>
      <c r="F47" s="86"/>
      <c r="G47" s="130"/>
      <c r="H47" s="87"/>
      <c r="I47" s="71"/>
      <c r="J47" s="68"/>
      <c r="K47" s="24"/>
      <c r="L47" s="80"/>
    </row>
    <row r="48" spans="1:12" ht="26.25" customHeight="1">
      <c r="A48" s="41"/>
      <c r="B48" s="101" t="s">
        <v>2</v>
      </c>
      <c r="C48" s="146" t="s">
        <v>53</v>
      </c>
      <c r="D48" s="146" t="s">
        <v>54</v>
      </c>
      <c r="E48" s="39" t="s">
        <v>21</v>
      </c>
      <c r="F48" s="39" t="s">
        <v>4</v>
      </c>
      <c r="G48" s="42" t="s">
        <v>31</v>
      </c>
      <c r="H48" s="42" t="s">
        <v>52</v>
      </c>
    </row>
    <row r="49" spans="1:12" ht="12.75" customHeight="1">
      <c r="A49" s="88" t="s">
        <v>78</v>
      </c>
      <c r="B49" s="89">
        <v>340</v>
      </c>
      <c r="C49" s="89">
        <v>340</v>
      </c>
      <c r="D49" s="89" t="s">
        <v>0</v>
      </c>
      <c r="E49" s="89" t="s">
        <v>0</v>
      </c>
      <c r="F49" s="89" t="s">
        <v>0</v>
      </c>
      <c r="G49" s="50" t="s">
        <v>0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89</v>
      </c>
      <c r="B50" s="91">
        <v>340</v>
      </c>
      <c r="C50" s="91">
        <v>340</v>
      </c>
      <c r="D50" s="89" t="s">
        <v>0</v>
      </c>
      <c r="E50" s="89" t="s">
        <v>0</v>
      </c>
      <c r="F50" s="89" t="s">
        <v>0</v>
      </c>
      <c r="G50" s="129" t="s">
        <v>0</v>
      </c>
      <c r="H50" s="50">
        <f t="shared" ref="H50:H56" si="12">-C50</f>
        <v>-340</v>
      </c>
      <c r="I50" s="51"/>
      <c r="J50" s="51"/>
      <c r="K50" s="80"/>
      <c r="L50" s="80"/>
    </row>
    <row r="51" spans="1:12" ht="12.75" customHeight="1">
      <c r="A51" s="88" t="s">
        <v>82</v>
      </c>
      <c r="B51" s="89">
        <v>49.4</v>
      </c>
      <c r="C51" s="89">
        <v>49.4</v>
      </c>
      <c r="D51" s="89" t="s">
        <v>0</v>
      </c>
      <c r="E51" s="89" t="s">
        <v>0</v>
      </c>
      <c r="F51" s="89" t="s">
        <v>0</v>
      </c>
      <c r="G51" s="129" t="s">
        <v>0</v>
      </c>
      <c r="H51" s="50">
        <f t="shared" si="12"/>
        <v>-49.4</v>
      </c>
      <c r="I51" s="51"/>
      <c r="J51" s="51"/>
      <c r="K51" s="80"/>
      <c r="L51" s="80"/>
    </row>
    <row r="52" spans="1:12" ht="12.75" customHeight="1">
      <c r="A52" s="90" t="s">
        <v>89</v>
      </c>
      <c r="B52" s="91">
        <v>49.4</v>
      </c>
      <c r="C52" s="91">
        <v>49.4</v>
      </c>
      <c r="D52" s="89" t="s">
        <v>0</v>
      </c>
      <c r="E52" s="89" t="s">
        <v>0</v>
      </c>
      <c r="F52" s="89" t="s">
        <v>0</v>
      </c>
      <c r="G52" s="129" t="s">
        <v>0</v>
      </c>
      <c r="H52" s="50">
        <f t="shared" si="12"/>
        <v>-49.4</v>
      </c>
      <c r="I52" s="72"/>
      <c r="J52" s="68"/>
      <c r="K52" s="80"/>
      <c r="L52" s="80"/>
    </row>
    <row r="53" spans="1:12" ht="12.75" customHeight="1">
      <c r="A53" s="92" t="s">
        <v>84</v>
      </c>
      <c r="B53" s="89">
        <v>49.4</v>
      </c>
      <c r="C53" s="89">
        <v>49.4</v>
      </c>
      <c r="D53" s="89" t="s">
        <v>0</v>
      </c>
      <c r="E53" s="89" t="s">
        <v>0</v>
      </c>
      <c r="F53" s="89" t="s">
        <v>0</v>
      </c>
      <c r="G53" s="129" t="s">
        <v>0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89</v>
      </c>
      <c r="B54" s="91">
        <v>49.4</v>
      </c>
      <c r="C54" s="91">
        <v>49.4</v>
      </c>
      <c r="D54" s="89" t="s">
        <v>0</v>
      </c>
      <c r="E54" s="89" t="s">
        <v>0</v>
      </c>
      <c r="F54" s="89" t="s">
        <v>0</v>
      </c>
      <c r="G54" s="129" t="s">
        <v>0</v>
      </c>
      <c r="H54" s="50">
        <f t="shared" si="12"/>
        <v>-49.4</v>
      </c>
      <c r="I54" s="68"/>
      <c r="J54" s="68"/>
      <c r="K54" s="80"/>
      <c r="L54" s="80"/>
    </row>
    <row r="55" spans="1:12" ht="12.75" customHeight="1">
      <c r="A55" s="92" t="s">
        <v>85</v>
      </c>
      <c r="B55" s="94">
        <v>1.75</v>
      </c>
      <c r="C55" s="94">
        <v>1.75</v>
      </c>
      <c r="D55" s="89" t="s">
        <v>0</v>
      </c>
      <c r="E55" s="89" t="s">
        <v>0</v>
      </c>
      <c r="F55" s="89" t="s">
        <v>0</v>
      </c>
      <c r="G55" s="129" t="s">
        <v>0</v>
      </c>
      <c r="H55" s="50">
        <f t="shared" si="12"/>
        <v>-1.75</v>
      </c>
      <c r="I55" s="68"/>
      <c r="J55" s="68"/>
      <c r="K55" s="80"/>
      <c r="L55" s="80"/>
    </row>
    <row r="56" spans="1:12" ht="12.75" customHeight="1">
      <c r="A56" s="90" t="s">
        <v>89</v>
      </c>
      <c r="B56" s="95">
        <v>1.75</v>
      </c>
      <c r="C56" s="95">
        <v>1.75</v>
      </c>
      <c r="D56" s="89" t="s">
        <v>0</v>
      </c>
      <c r="E56" s="89" t="s">
        <v>0</v>
      </c>
      <c r="F56" s="89" t="s">
        <v>0</v>
      </c>
      <c r="G56" s="129" t="s">
        <v>0</v>
      </c>
      <c r="H56" s="50">
        <f t="shared" si="12"/>
        <v>-1.75</v>
      </c>
      <c r="I56" s="72"/>
      <c r="J56" s="68"/>
      <c r="K56" s="67"/>
      <c r="L56" s="67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Normal="100" workbookViewId="0"/>
  </sheetViews>
  <sheetFormatPr defaultColWidth="9.140625" defaultRowHeight="11.25"/>
  <cols>
    <col min="1" max="1" width="27.28515625" style="140" customWidth="1"/>
    <col min="2" max="2" width="10.7109375" style="140" customWidth="1"/>
    <col min="3" max="4" width="11.140625" style="140" customWidth="1"/>
    <col min="5" max="8" width="10.7109375" style="140" customWidth="1"/>
    <col min="9" max="9" width="9" style="140" customWidth="1"/>
    <col min="10" max="10" width="11.140625" style="140" customWidth="1"/>
    <col min="11" max="16384" width="9.140625" style="140"/>
  </cols>
  <sheetData>
    <row r="1" spans="1:13" ht="12.75">
      <c r="A1" s="32" t="s">
        <v>93</v>
      </c>
      <c r="B1" s="139"/>
      <c r="J1" s="141"/>
    </row>
    <row r="2" spans="1:13" s="144" customFormat="1">
      <c r="A2" s="4" t="s">
        <v>94</v>
      </c>
      <c r="B2" s="142"/>
      <c r="C2" s="143"/>
      <c r="D2" s="143"/>
      <c r="E2" s="143"/>
      <c r="F2" s="143"/>
      <c r="G2" s="143"/>
      <c r="K2" s="145"/>
    </row>
    <row r="3" spans="1:13" ht="26.25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  <c r="I3" s="103"/>
      <c r="J3" s="147"/>
      <c r="K3" s="147"/>
      <c r="L3" s="148"/>
      <c r="M3" s="149"/>
    </row>
    <row r="4" spans="1:13" ht="12.75" customHeight="1">
      <c r="A4" s="150" t="s">
        <v>57</v>
      </c>
      <c r="B4" s="158">
        <v>3.9694913708538309</v>
      </c>
      <c r="C4" s="158">
        <v>5.5158691469955317</v>
      </c>
      <c r="D4" s="158">
        <v>1.6047610920677222</v>
      </c>
      <c r="E4" s="158">
        <v>1.94</v>
      </c>
      <c r="F4" s="158">
        <v>2.0585940444895767</v>
      </c>
      <c r="G4" s="104">
        <f>F4-E4</f>
        <v>0.11859404448957678</v>
      </c>
      <c r="H4" s="104">
        <f>+D4-C4</f>
        <v>-3.9111080549278094</v>
      </c>
      <c r="I4" s="147"/>
      <c r="J4" s="152"/>
      <c r="K4" s="152"/>
      <c r="L4" s="147"/>
      <c r="M4" s="147"/>
    </row>
    <row r="5" spans="1:13">
      <c r="A5" s="107" t="s">
        <v>95</v>
      </c>
      <c r="B5" s="151">
        <v>4.7948202401709796</v>
      </c>
      <c r="C5" s="151">
        <v>5.9127483362393711</v>
      </c>
      <c r="D5" s="151">
        <v>1.75</v>
      </c>
      <c r="E5" s="151">
        <v>1</v>
      </c>
      <c r="F5" s="151">
        <v>2</v>
      </c>
      <c r="G5" s="104">
        <f t="shared" ref="G5:G9" si="0">F5-E5</f>
        <v>1</v>
      </c>
      <c r="H5" s="104">
        <f>+D5-C5</f>
        <v>-4.1627483362393711</v>
      </c>
      <c r="I5" s="191"/>
      <c r="J5" s="153"/>
      <c r="K5" s="152"/>
      <c r="L5" s="152"/>
      <c r="M5" s="152"/>
    </row>
    <row r="6" spans="1:13" ht="12.75" customHeight="1">
      <c r="A6" s="107" t="s">
        <v>96</v>
      </c>
      <c r="B6" s="151">
        <v>3.7245906684030565</v>
      </c>
      <c r="C6" s="151">
        <v>5.0930187543881855</v>
      </c>
      <c r="D6" s="151">
        <v>1.404810887548976</v>
      </c>
      <c r="E6" s="151">
        <v>1.4289025510525566</v>
      </c>
      <c r="F6" s="151">
        <v>1.5580931717875961</v>
      </c>
      <c r="G6" s="104">
        <f t="shared" si="0"/>
        <v>0.12919062073503951</v>
      </c>
      <c r="H6" s="104">
        <f>+D6-C6</f>
        <v>-3.6882078668392095</v>
      </c>
      <c r="I6" s="187"/>
      <c r="J6" s="153"/>
      <c r="K6" s="152"/>
      <c r="L6" s="153"/>
      <c r="M6" s="153"/>
    </row>
    <row r="7" spans="1:13" ht="12.75" customHeight="1">
      <c r="A7" s="107" t="s">
        <v>97</v>
      </c>
      <c r="B7" s="151">
        <v>4.6082423039477174</v>
      </c>
      <c r="C7" s="151">
        <v>6.0956967892549097</v>
      </c>
      <c r="D7" s="151">
        <v>1.7133274950223303</v>
      </c>
      <c r="E7" s="151">
        <v>1.9932924651563113</v>
      </c>
      <c r="F7" s="151">
        <v>2.5</v>
      </c>
      <c r="G7" s="104">
        <f t="shared" si="0"/>
        <v>0.50670753484368869</v>
      </c>
      <c r="H7" s="104">
        <f>+D7-C7</f>
        <v>-4.3823692942325794</v>
      </c>
      <c r="I7" s="187"/>
      <c r="J7" s="153"/>
      <c r="K7" s="152"/>
      <c r="L7" s="153"/>
      <c r="M7" s="153"/>
    </row>
    <row r="8" spans="1:13" ht="12.75" customHeight="1">
      <c r="A8" s="107" t="s">
        <v>98</v>
      </c>
      <c r="B8" s="151">
        <v>1.5</v>
      </c>
      <c r="C8" s="151">
        <v>1.5</v>
      </c>
      <c r="D8" s="151">
        <v>2.25</v>
      </c>
      <c r="E8" s="151">
        <v>3</v>
      </c>
      <c r="F8" s="151">
        <v>3</v>
      </c>
      <c r="G8" s="104">
        <f t="shared" si="0"/>
        <v>0</v>
      </c>
      <c r="H8" s="104">
        <f>+D8-C8</f>
        <v>0.75</v>
      </c>
      <c r="I8" s="187"/>
      <c r="J8" s="152"/>
      <c r="K8" s="152"/>
      <c r="L8" s="153"/>
      <c r="M8" s="153"/>
    </row>
    <row r="9" spans="1:13" ht="12.75" customHeight="1">
      <c r="A9" s="107" t="s">
        <v>99</v>
      </c>
      <c r="B9" s="154" t="s">
        <v>0</v>
      </c>
      <c r="C9" s="154" t="s">
        <v>0</v>
      </c>
      <c r="D9" s="154">
        <v>2.4100236121903871</v>
      </c>
      <c r="E9" s="154">
        <v>3.2501180609519338</v>
      </c>
      <c r="F9" s="154">
        <v>3.5</v>
      </c>
      <c r="G9" s="104">
        <f t="shared" si="0"/>
        <v>0.24988193904806622</v>
      </c>
      <c r="H9" s="104">
        <f>+D9</f>
        <v>2.4100236121903871</v>
      </c>
      <c r="I9" s="152"/>
      <c r="J9" s="152"/>
      <c r="K9" s="152"/>
      <c r="L9" s="152"/>
      <c r="M9" s="152"/>
    </row>
    <row r="10" spans="1:13" ht="12.75" customHeight="1">
      <c r="A10" s="107" t="s">
        <v>100</v>
      </c>
      <c r="B10" s="154" t="s">
        <v>0</v>
      </c>
      <c r="C10" s="154" t="s">
        <v>0</v>
      </c>
      <c r="D10" s="154" t="s">
        <v>0</v>
      </c>
      <c r="E10" s="154" t="s">
        <v>0</v>
      </c>
      <c r="F10" s="154" t="s">
        <v>0</v>
      </c>
      <c r="G10" s="104" t="s">
        <v>0</v>
      </c>
      <c r="H10" s="189" t="s">
        <v>0</v>
      </c>
      <c r="I10" s="152"/>
      <c r="J10" s="152"/>
      <c r="K10" s="152"/>
      <c r="L10" s="152"/>
      <c r="M10" s="152"/>
    </row>
    <row r="11" spans="1:13" ht="12.75" customHeight="1">
      <c r="A11" s="107" t="s">
        <v>101</v>
      </c>
      <c r="B11" s="154" t="s">
        <v>0</v>
      </c>
      <c r="C11" s="154" t="s">
        <v>0</v>
      </c>
      <c r="D11" s="154" t="s">
        <v>0</v>
      </c>
      <c r="E11" s="154" t="s">
        <v>0</v>
      </c>
      <c r="F11" s="154" t="s">
        <v>0</v>
      </c>
      <c r="G11" s="104" t="s">
        <v>0</v>
      </c>
      <c r="H11" s="189" t="s">
        <v>0</v>
      </c>
      <c r="I11" s="152"/>
      <c r="J11" s="152"/>
      <c r="K11" s="152"/>
      <c r="L11" s="152"/>
      <c r="M11" s="152"/>
    </row>
    <row r="12" spans="1:13" ht="12.75" customHeight="1">
      <c r="A12" s="107" t="s">
        <v>102</v>
      </c>
      <c r="B12" s="154" t="s">
        <v>0</v>
      </c>
      <c r="C12" s="154" t="s">
        <v>0</v>
      </c>
      <c r="D12" s="154" t="s">
        <v>0</v>
      </c>
      <c r="E12" s="154" t="s">
        <v>0</v>
      </c>
      <c r="F12" s="154" t="s">
        <v>0</v>
      </c>
      <c r="G12" s="104" t="s">
        <v>0</v>
      </c>
      <c r="H12" s="189" t="s">
        <v>0</v>
      </c>
      <c r="I12" s="152"/>
      <c r="J12" s="152"/>
      <c r="K12" s="152"/>
      <c r="L12" s="152"/>
      <c r="M12" s="152"/>
    </row>
    <row r="13" spans="1:13" ht="12.75" customHeight="1">
      <c r="A13" s="107" t="s">
        <v>103</v>
      </c>
      <c r="B13" s="154" t="s">
        <v>0</v>
      </c>
      <c r="C13" s="154" t="s">
        <v>0</v>
      </c>
      <c r="D13" s="154" t="s">
        <v>0</v>
      </c>
      <c r="E13" s="154" t="s">
        <v>0</v>
      </c>
      <c r="F13" s="154" t="s">
        <v>0</v>
      </c>
      <c r="G13" s="104" t="s">
        <v>0</v>
      </c>
      <c r="H13" s="189" t="s">
        <v>0</v>
      </c>
      <c r="I13" s="152"/>
      <c r="J13" s="155"/>
      <c r="K13" s="147"/>
      <c r="L13" s="152"/>
      <c r="M13" s="152"/>
    </row>
    <row r="14" spans="1:13" ht="12.75" customHeight="1">
      <c r="A14" s="150" t="s">
        <v>104</v>
      </c>
      <c r="B14" s="158">
        <v>6.8892751282890652</v>
      </c>
      <c r="C14" s="158">
        <v>10.12851438242142</v>
      </c>
      <c r="D14" s="158">
        <v>2.9318275140300734</v>
      </c>
      <c r="E14" s="158">
        <v>4.5999999999999996</v>
      </c>
      <c r="F14" s="158">
        <v>5.0611467484920132</v>
      </c>
      <c r="G14" s="104">
        <f>F14-E14</f>
        <v>0.46114674849201354</v>
      </c>
      <c r="H14" s="104">
        <f>+D14-C14</f>
        <v>-7.1966868683913461</v>
      </c>
      <c r="I14" s="155"/>
      <c r="J14" s="197"/>
      <c r="K14" s="152"/>
      <c r="L14" s="155"/>
      <c r="M14" s="155"/>
    </row>
    <row r="15" spans="1:13" ht="12.75" customHeight="1">
      <c r="A15" s="107" t="s">
        <v>95</v>
      </c>
      <c r="B15" s="156" t="s">
        <v>0</v>
      </c>
      <c r="C15" s="156" t="s">
        <v>0</v>
      </c>
      <c r="D15" s="156" t="s">
        <v>0</v>
      </c>
      <c r="E15" s="156" t="s">
        <v>0</v>
      </c>
      <c r="F15" s="156" t="s">
        <v>0</v>
      </c>
      <c r="G15" s="156" t="s">
        <v>0</v>
      </c>
      <c r="H15" s="104" t="s">
        <v>0</v>
      </c>
      <c r="I15" s="153"/>
      <c r="J15" s="197"/>
      <c r="K15" s="152"/>
      <c r="L15" s="153"/>
      <c r="M15" s="153"/>
    </row>
    <row r="16" spans="1:13" ht="12.75" customHeight="1">
      <c r="A16" s="107" t="s">
        <v>96</v>
      </c>
      <c r="B16" s="156">
        <v>8.25</v>
      </c>
      <c r="C16" s="156">
        <v>11.75</v>
      </c>
      <c r="D16" s="156">
        <v>4.13</v>
      </c>
      <c r="E16" s="156" t="s">
        <v>0</v>
      </c>
      <c r="F16" s="156">
        <v>6.75</v>
      </c>
      <c r="G16" s="104">
        <f>F16</f>
        <v>6.75</v>
      </c>
      <c r="H16" s="104">
        <f>+D16-C16</f>
        <v>-7.62</v>
      </c>
      <c r="I16" s="153"/>
      <c r="J16" s="197"/>
      <c r="K16" s="152"/>
      <c r="L16" s="153"/>
      <c r="M16" s="153"/>
    </row>
    <row r="17" spans="1:13" ht="12.75" customHeight="1">
      <c r="A17" s="107" t="s">
        <v>97</v>
      </c>
      <c r="B17" s="156">
        <v>3.3055555555555549</v>
      </c>
      <c r="C17" s="156">
        <v>3.5</v>
      </c>
      <c r="D17" s="156">
        <v>3.35</v>
      </c>
      <c r="E17" s="156">
        <v>6.75</v>
      </c>
      <c r="F17" s="156" t="s">
        <v>0</v>
      </c>
      <c r="G17" s="156">
        <f>-E17</f>
        <v>-6.75</v>
      </c>
      <c r="H17" s="104">
        <f>+D17-C17</f>
        <v>-0.14999999999999991</v>
      </c>
      <c r="I17" s="153"/>
      <c r="J17" s="197"/>
      <c r="K17" s="152"/>
      <c r="L17" s="153"/>
      <c r="M17" s="153"/>
    </row>
    <row r="18" spans="1:13" ht="12.75" customHeight="1">
      <c r="A18" s="107" t="s">
        <v>98</v>
      </c>
      <c r="B18" s="156">
        <v>6.6833333333333398</v>
      </c>
      <c r="C18" s="156">
        <v>10.055555555555566</v>
      </c>
      <c r="D18" s="156">
        <v>1.65</v>
      </c>
      <c r="E18" s="156" t="s">
        <v>0</v>
      </c>
      <c r="F18" s="156" t="s">
        <v>0</v>
      </c>
      <c r="G18" s="156" t="s">
        <v>0</v>
      </c>
      <c r="H18" s="104">
        <f>+D18-C18</f>
        <v>-8.4055555555555657</v>
      </c>
      <c r="I18" s="153"/>
      <c r="J18" s="197"/>
      <c r="K18" s="152"/>
      <c r="L18" s="153"/>
      <c r="M18" s="153"/>
    </row>
    <row r="19" spans="1:13" ht="12.75" customHeight="1">
      <c r="A19" s="107" t="s">
        <v>99</v>
      </c>
      <c r="B19" s="154">
        <v>2</v>
      </c>
      <c r="C19" s="154" t="s">
        <v>0</v>
      </c>
      <c r="D19" s="154">
        <v>1.70366972477064</v>
      </c>
      <c r="E19" s="154" t="s">
        <v>0</v>
      </c>
      <c r="F19" s="156" t="s">
        <v>0</v>
      </c>
      <c r="G19" s="156" t="s">
        <v>0</v>
      </c>
      <c r="H19" s="104">
        <f>D19</f>
        <v>1.70366972477064</v>
      </c>
      <c r="I19" s="153"/>
      <c r="J19" s="197"/>
      <c r="K19" s="152"/>
      <c r="L19" s="153"/>
      <c r="M19" s="153"/>
    </row>
    <row r="20" spans="1:13" ht="12.75" customHeight="1">
      <c r="A20" s="107" t="s">
        <v>100</v>
      </c>
      <c r="B20" s="154">
        <v>10</v>
      </c>
      <c r="C20" s="156">
        <v>10</v>
      </c>
      <c r="D20" s="154" t="s">
        <v>0</v>
      </c>
      <c r="E20" s="154" t="s">
        <v>0</v>
      </c>
      <c r="F20" s="156" t="s">
        <v>0</v>
      </c>
      <c r="G20" s="156" t="s">
        <v>0</v>
      </c>
      <c r="H20" s="104">
        <f>-C20</f>
        <v>-10</v>
      </c>
      <c r="I20" s="153"/>
      <c r="J20" s="197"/>
      <c r="K20" s="152"/>
      <c r="L20" s="153"/>
      <c r="M20" s="153"/>
    </row>
    <row r="21" spans="1:13" ht="12.75" customHeight="1">
      <c r="A21" s="107" t="s">
        <v>101</v>
      </c>
      <c r="B21" s="156">
        <v>12</v>
      </c>
      <c r="C21" s="156">
        <v>16</v>
      </c>
      <c r="D21" s="156" t="s">
        <v>0</v>
      </c>
      <c r="E21" s="154" t="s">
        <v>0</v>
      </c>
      <c r="F21" s="156" t="s">
        <v>0</v>
      </c>
      <c r="G21" s="156" t="s">
        <v>0</v>
      </c>
      <c r="H21" s="104">
        <f>-C21</f>
        <v>-16</v>
      </c>
      <c r="I21" s="153"/>
      <c r="J21" s="197"/>
      <c r="K21" s="152"/>
      <c r="L21" s="153"/>
      <c r="M21" s="153"/>
    </row>
    <row r="22" spans="1:13" ht="12.75" customHeight="1">
      <c r="A22" s="107" t="s">
        <v>102</v>
      </c>
      <c r="B22" s="156">
        <v>10.588235294117649</v>
      </c>
      <c r="C22" s="156">
        <v>10.588235294117649</v>
      </c>
      <c r="D22" s="156">
        <v>3.5</v>
      </c>
      <c r="E22" s="154">
        <v>3</v>
      </c>
      <c r="F22" s="154">
        <v>4</v>
      </c>
      <c r="G22" s="104">
        <f>F22-E22</f>
        <v>1</v>
      </c>
      <c r="H22" s="104">
        <f>+D22-C22</f>
        <v>-7.0882352941176485</v>
      </c>
      <c r="I22" s="153"/>
      <c r="J22" s="153"/>
      <c r="K22" s="152"/>
      <c r="L22" s="153"/>
      <c r="M22" s="153"/>
    </row>
    <row r="23" spans="1:13" ht="12.75" customHeight="1">
      <c r="A23" s="107" t="s">
        <v>103</v>
      </c>
      <c r="B23" s="154" t="s">
        <v>0</v>
      </c>
      <c r="C23" s="154" t="s">
        <v>0</v>
      </c>
      <c r="D23" s="154">
        <v>6.7</v>
      </c>
      <c r="E23" s="154" t="s">
        <v>0</v>
      </c>
      <c r="F23" s="154" t="s">
        <v>0</v>
      </c>
      <c r="G23" s="154" t="s">
        <v>0</v>
      </c>
      <c r="H23" s="104">
        <f>D23</f>
        <v>6.7</v>
      </c>
      <c r="I23" s="153"/>
      <c r="J23" s="155"/>
      <c r="K23" s="152"/>
      <c r="L23" s="153"/>
      <c r="M23" s="153"/>
    </row>
    <row r="24" spans="1:13" ht="12.75" customHeight="1">
      <c r="A24" s="150" t="s">
        <v>105</v>
      </c>
      <c r="B24" s="158">
        <v>2</v>
      </c>
      <c r="C24" s="158" t="s">
        <v>0</v>
      </c>
      <c r="D24" s="158">
        <v>4</v>
      </c>
      <c r="E24" s="158">
        <v>4</v>
      </c>
      <c r="F24" s="158" t="s">
        <v>0</v>
      </c>
      <c r="G24" s="104">
        <f>-4</f>
        <v>-4</v>
      </c>
      <c r="H24" s="104">
        <f>D24</f>
        <v>4</v>
      </c>
      <c r="I24" s="155"/>
      <c r="J24" s="153"/>
      <c r="K24" s="152"/>
      <c r="L24" s="155"/>
      <c r="M24" s="155"/>
    </row>
    <row r="25" spans="1:13" ht="12.75" customHeight="1">
      <c r="A25" s="107" t="s">
        <v>95</v>
      </c>
      <c r="B25" s="156" t="s">
        <v>0</v>
      </c>
      <c r="C25" s="156" t="s">
        <v>0</v>
      </c>
      <c r="D25" s="156" t="s">
        <v>0</v>
      </c>
      <c r="E25" s="156" t="s">
        <v>0</v>
      </c>
      <c r="F25" s="158" t="s">
        <v>0</v>
      </c>
      <c r="G25" s="158" t="s">
        <v>0</v>
      </c>
      <c r="H25" s="134" t="s">
        <v>0</v>
      </c>
      <c r="I25" s="153"/>
      <c r="J25" s="153"/>
      <c r="K25" s="152"/>
      <c r="L25" s="153"/>
      <c r="M25" s="153"/>
    </row>
    <row r="26" spans="1:13" ht="12.75" customHeight="1">
      <c r="A26" s="107" t="s">
        <v>96</v>
      </c>
      <c r="B26" s="156">
        <v>2</v>
      </c>
      <c r="C26" s="156" t="s">
        <v>0</v>
      </c>
      <c r="D26" s="156" t="s">
        <v>0</v>
      </c>
      <c r="E26" s="156" t="s">
        <v>0</v>
      </c>
      <c r="F26" s="158" t="s">
        <v>0</v>
      </c>
      <c r="G26" s="158" t="s">
        <v>0</v>
      </c>
      <c r="H26" s="134" t="s">
        <v>0</v>
      </c>
      <c r="I26" s="153"/>
      <c r="J26" s="153"/>
      <c r="K26" s="152"/>
      <c r="L26" s="153"/>
      <c r="M26" s="153"/>
    </row>
    <row r="27" spans="1:13" ht="12.75" customHeight="1">
      <c r="A27" s="107" t="s">
        <v>97</v>
      </c>
      <c r="B27" s="156">
        <v>2</v>
      </c>
      <c r="C27" s="156" t="s">
        <v>0</v>
      </c>
      <c r="D27" s="156" t="s">
        <v>0</v>
      </c>
      <c r="E27" s="156" t="s">
        <v>0</v>
      </c>
      <c r="F27" s="158" t="s">
        <v>0</v>
      </c>
      <c r="G27" s="158" t="s">
        <v>0</v>
      </c>
      <c r="H27" s="134" t="s">
        <v>0</v>
      </c>
      <c r="I27" s="153"/>
      <c r="J27" s="153"/>
      <c r="K27" s="152"/>
      <c r="L27" s="153"/>
      <c r="M27" s="153"/>
    </row>
    <row r="28" spans="1:13" ht="12.75" customHeight="1">
      <c r="A28" s="107" t="s">
        <v>98</v>
      </c>
      <c r="B28" s="156" t="s">
        <v>0</v>
      </c>
      <c r="C28" s="156" t="s">
        <v>0</v>
      </c>
      <c r="D28" s="156" t="s">
        <v>0</v>
      </c>
      <c r="E28" s="156" t="s">
        <v>0</v>
      </c>
      <c r="F28" s="158" t="s">
        <v>0</v>
      </c>
      <c r="G28" s="158" t="s">
        <v>0</v>
      </c>
      <c r="H28" s="134" t="s">
        <v>0</v>
      </c>
      <c r="I28" s="153"/>
      <c r="J28" s="153"/>
      <c r="K28" s="153"/>
      <c r="L28" s="153"/>
      <c r="M28" s="153"/>
    </row>
    <row r="29" spans="1:13" ht="12.75" customHeight="1">
      <c r="A29" s="107" t="s">
        <v>99</v>
      </c>
      <c r="B29" s="154" t="s">
        <v>0</v>
      </c>
      <c r="C29" s="154" t="s">
        <v>0</v>
      </c>
      <c r="D29" s="154" t="s">
        <v>0</v>
      </c>
      <c r="E29" s="154" t="s">
        <v>0</v>
      </c>
      <c r="F29" s="158" t="s">
        <v>0</v>
      </c>
      <c r="G29" s="158" t="s">
        <v>0</v>
      </c>
      <c r="H29" s="189" t="s">
        <v>0</v>
      </c>
      <c r="I29" s="153"/>
      <c r="J29" s="153"/>
      <c r="K29" s="153"/>
      <c r="L29" s="153"/>
      <c r="M29" s="153"/>
    </row>
    <row r="30" spans="1:13" ht="12.75" customHeight="1">
      <c r="A30" s="107" t="s">
        <v>100</v>
      </c>
      <c r="B30" s="154" t="s">
        <v>0</v>
      </c>
      <c r="C30" s="154" t="s">
        <v>0</v>
      </c>
      <c r="D30" s="154" t="s">
        <v>0</v>
      </c>
      <c r="E30" s="154" t="s">
        <v>0</v>
      </c>
      <c r="F30" s="158" t="s">
        <v>0</v>
      </c>
      <c r="G30" s="158" t="s">
        <v>0</v>
      </c>
      <c r="H30" s="189" t="s">
        <v>0</v>
      </c>
      <c r="I30" s="153"/>
      <c r="J30" s="153"/>
      <c r="K30" s="153"/>
      <c r="L30" s="153"/>
      <c r="M30" s="153"/>
    </row>
    <row r="31" spans="1:13" ht="12.75" customHeight="1">
      <c r="A31" s="107" t="s">
        <v>101</v>
      </c>
      <c r="B31" s="154" t="s">
        <v>0</v>
      </c>
      <c r="C31" s="154" t="s">
        <v>0</v>
      </c>
      <c r="D31" s="154" t="s">
        <v>0</v>
      </c>
      <c r="E31" s="154" t="s">
        <v>0</v>
      </c>
      <c r="F31" s="158" t="s">
        <v>0</v>
      </c>
      <c r="G31" s="158" t="s">
        <v>0</v>
      </c>
      <c r="H31" s="189" t="s">
        <v>0</v>
      </c>
      <c r="I31" s="153"/>
      <c r="J31" s="153"/>
      <c r="K31" s="153"/>
      <c r="L31" s="153"/>
      <c r="M31" s="153"/>
    </row>
    <row r="32" spans="1:13" ht="12.75" customHeight="1">
      <c r="A32" s="107" t="s">
        <v>102</v>
      </c>
      <c r="B32" s="154" t="s">
        <v>0</v>
      </c>
      <c r="C32" s="154" t="s">
        <v>0</v>
      </c>
      <c r="D32" s="154">
        <v>4</v>
      </c>
      <c r="E32" s="154">
        <v>4</v>
      </c>
      <c r="F32" s="158" t="s">
        <v>0</v>
      </c>
      <c r="G32" s="104">
        <f>-4</f>
        <v>-4</v>
      </c>
      <c r="H32" s="189">
        <f>D32</f>
        <v>4</v>
      </c>
      <c r="I32" s="153"/>
      <c r="J32" s="153"/>
      <c r="K32" s="153"/>
      <c r="L32" s="153"/>
      <c r="M32" s="153"/>
    </row>
    <row r="33" spans="1:13" ht="12.75" customHeight="1">
      <c r="A33" s="107" t="s">
        <v>103</v>
      </c>
      <c r="B33" s="154" t="s">
        <v>0</v>
      </c>
      <c r="C33" s="154" t="s">
        <v>0</v>
      </c>
      <c r="D33" s="154" t="s">
        <v>0</v>
      </c>
      <c r="E33" s="154" t="s">
        <v>0</v>
      </c>
      <c r="F33" s="158" t="s">
        <v>0</v>
      </c>
      <c r="G33" s="158" t="s">
        <v>0</v>
      </c>
      <c r="H33" s="189" t="s">
        <v>0</v>
      </c>
      <c r="I33" s="153"/>
      <c r="J33" s="152"/>
      <c r="K33" s="152"/>
      <c r="L33" s="153"/>
      <c r="M33" s="153"/>
    </row>
    <row r="34" spans="1:13">
      <c r="D34" s="157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74"/>
  <sheetViews>
    <sheetView zoomScaleNormal="100" workbookViewId="0"/>
  </sheetViews>
  <sheetFormatPr defaultColWidth="9.140625" defaultRowHeight="11.25"/>
  <cols>
    <col min="1" max="1" width="20.85546875" style="113" bestFit="1" customWidth="1"/>
    <col min="2" max="2" width="10.7109375" style="113" customWidth="1"/>
    <col min="3" max="4" width="11.140625" style="113" customWidth="1"/>
    <col min="5" max="8" width="10.7109375" style="113" customWidth="1"/>
    <col min="9" max="9" width="12.28515625" style="113" bestFit="1" customWidth="1"/>
    <col min="10" max="16384" width="9.140625" style="113"/>
  </cols>
  <sheetData>
    <row r="1" spans="1:10" ht="14.25" customHeight="1">
      <c r="A1" s="32" t="s">
        <v>106</v>
      </c>
    </row>
    <row r="2" spans="1:10" s="115" customFormat="1" ht="12.75" customHeight="1">
      <c r="A2" s="4" t="s">
        <v>23</v>
      </c>
      <c r="B2" s="114"/>
      <c r="C2" s="77"/>
      <c r="D2" s="77"/>
      <c r="E2" s="77"/>
      <c r="F2" s="77"/>
      <c r="G2" s="77"/>
    </row>
    <row r="3" spans="1:10" ht="24" customHeight="1">
      <c r="A3" s="100"/>
      <c r="B3" s="101" t="s">
        <v>2</v>
      </c>
      <c r="C3" s="146" t="s">
        <v>53</v>
      </c>
      <c r="D3" s="146" t="s">
        <v>54</v>
      </c>
      <c r="E3" s="39" t="s">
        <v>21</v>
      </c>
      <c r="F3" s="39" t="s">
        <v>4</v>
      </c>
      <c r="G3" s="42" t="s">
        <v>31</v>
      </c>
      <c r="H3" s="42" t="s">
        <v>52</v>
      </c>
    </row>
    <row r="4" spans="1:10" ht="12.75" customHeight="1">
      <c r="A4" s="102" t="s">
        <v>107</v>
      </c>
      <c r="B4" s="159">
        <v>6402.9181000000008</v>
      </c>
      <c r="C4" s="159">
        <v>4747.6652999999997</v>
      </c>
      <c r="D4" s="159">
        <v>3240.1328999999996</v>
      </c>
      <c r="E4" s="159">
        <v>1034.0232000000001</v>
      </c>
      <c r="F4" s="159">
        <v>940.03629999999998</v>
      </c>
      <c r="G4" s="134">
        <f>F4-E4</f>
        <v>-93.986900000000105</v>
      </c>
      <c r="H4" s="104">
        <f>D4-C4</f>
        <v>-1507.5324000000001</v>
      </c>
      <c r="I4" s="116"/>
    </row>
    <row r="5" spans="1:10" ht="12.75" customHeight="1">
      <c r="A5" s="105" t="s">
        <v>57</v>
      </c>
      <c r="B5" s="132">
        <v>4515.2439000000004</v>
      </c>
      <c r="C5" s="132">
        <v>3457.5832999999998</v>
      </c>
      <c r="D5" s="132">
        <v>2558.0052999999998</v>
      </c>
      <c r="E5" s="159">
        <v>882.96590000000003</v>
      </c>
      <c r="F5" s="159">
        <v>810.45950000000005</v>
      </c>
      <c r="G5" s="134">
        <f>F5-E5</f>
        <v>-72.506399999999985</v>
      </c>
      <c r="H5" s="104">
        <f t="shared" ref="H5:H9" si="0">D5-C5</f>
        <v>-899.57799999999997</v>
      </c>
      <c r="I5" s="116"/>
    </row>
    <row r="6" spans="1:10" ht="12.75" customHeight="1">
      <c r="A6" s="106" t="s">
        <v>95</v>
      </c>
      <c r="B6" s="133">
        <v>824.73669999999993</v>
      </c>
      <c r="C6" s="133">
        <v>544.61680000000001</v>
      </c>
      <c r="D6" s="133">
        <v>121.0258</v>
      </c>
      <c r="E6" s="133">
        <v>19.357399999999998</v>
      </c>
      <c r="F6" s="133">
        <v>48.899000000000001</v>
      </c>
      <c r="G6" s="134">
        <f t="shared" ref="G6:G9" si="1">F6-E6</f>
        <v>29.541600000000003</v>
      </c>
      <c r="H6" s="104">
        <f t="shared" si="0"/>
        <v>-423.59100000000001</v>
      </c>
      <c r="I6" s="116"/>
      <c r="J6" s="117"/>
    </row>
    <row r="7" spans="1:10" ht="12.75" customHeight="1">
      <c r="A7" s="106" t="s">
        <v>96</v>
      </c>
      <c r="B7" s="133">
        <v>2152.0083999999997</v>
      </c>
      <c r="C7" s="133">
        <v>1661.9189000000001</v>
      </c>
      <c r="D7" s="133">
        <v>1573.6934000000001</v>
      </c>
      <c r="E7" s="133">
        <v>542.76419999999996</v>
      </c>
      <c r="F7" s="133">
        <v>514.74379999999996</v>
      </c>
      <c r="G7" s="134">
        <f t="shared" si="1"/>
        <v>-28.020399999999995</v>
      </c>
      <c r="H7" s="104">
        <f t="shared" si="0"/>
        <v>-88.225500000000011</v>
      </c>
      <c r="I7" s="116"/>
      <c r="J7" s="117"/>
    </row>
    <row r="8" spans="1:10" ht="12.75" customHeight="1">
      <c r="A8" s="106" t="s">
        <v>97</v>
      </c>
      <c r="B8" s="133">
        <v>1441.4638000000002</v>
      </c>
      <c r="C8" s="133">
        <v>1154.0126</v>
      </c>
      <c r="D8" s="133">
        <v>256.79309999999998</v>
      </c>
      <c r="E8" s="133">
        <v>90.159800000000004</v>
      </c>
      <c r="F8" s="133">
        <v>44.761600000000001</v>
      </c>
      <c r="G8" s="134">
        <f>F8-E8</f>
        <v>-45.398200000000003</v>
      </c>
      <c r="H8" s="104">
        <f t="shared" si="0"/>
        <v>-897.21950000000004</v>
      </c>
      <c r="I8" s="116"/>
      <c r="J8" s="117"/>
    </row>
    <row r="9" spans="1:10" ht="12.75" customHeight="1">
      <c r="A9" s="106" t="s">
        <v>98</v>
      </c>
      <c r="B9" s="133">
        <v>97.034999999999997</v>
      </c>
      <c r="C9" s="133">
        <v>97.034999999999997</v>
      </c>
      <c r="D9" s="133">
        <v>240.08160000000001</v>
      </c>
      <c r="E9" s="133">
        <v>30.576000000000001</v>
      </c>
      <c r="F9" s="133">
        <v>101.01309999999999</v>
      </c>
      <c r="G9" s="134">
        <f t="shared" si="1"/>
        <v>70.437099999999987</v>
      </c>
      <c r="H9" s="104">
        <f t="shared" si="0"/>
        <v>143.04660000000001</v>
      </c>
      <c r="I9" s="116"/>
      <c r="J9" s="117"/>
    </row>
    <row r="10" spans="1:10" ht="12.75" customHeight="1">
      <c r="A10" s="106" t="s">
        <v>99</v>
      </c>
      <c r="B10" s="133" t="s">
        <v>0</v>
      </c>
      <c r="C10" s="133" t="s">
        <v>0</v>
      </c>
      <c r="D10" s="133">
        <v>366.41149999999999</v>
      </c>
      <c r="E10" s="133">
        <v>200.10849999999999</v>
      </c>
      <c r="F10" s="133">
        <v>101.042</v>
      </c>
      <c r="G10" s="134">
        <f>F10-E10</f>
        <v>-99.066499999999991</v>
      </c>
      <c r="H10" s="104">
        <f>D10</f>
        <v>366.41149999999999</v>
      </c>
      <c r="I10" s="116"/>
      <c r="J10" s="117"/>
    </row>
    <row r="11" spans="1:10" ht="12.75" customHeight="1">
      <c r="A11" s="106" t="s">
        <v>100</v>
      </c>
      <c r="B11" s="133" t="s">
        <v>0</v>
      </c>
      <c r="C11" s="133" t="s">
        <v>0</v>
      </c>
      <c r="D11" s="133" t="s">
        <v>0</v>
      </c>
      <c r="E11" s="133" t="s">
        <v>0</v>
      </c>
      <c r="F11" s="133" t="s">
        <v>0</v>
      </c>
      <c r="G11" s="133" t="s">
        <v>0</v>
      </c>
      <c r="H11" s="104" t="s">
        <v>0</v>
      </c>
      <c r="J11" s="117"/>
    </row>
    <row r="12" spans="1:10" ht="12.75" customHeight="1">
      <c r="A12" s="106" t="s">
        <v>101</v>
      </c>
      <c r="B12" s="133" t="s">
        <v>0</v>
      </c>
      <c r="C12" s="133" t="s">
        <v>0</v>
      </c>
      <c r="D12" s="133" t="s">
        <v>0</v>
      </c>
      <c r="E12" s="133" t="s">
        <v>0</v>
      </c>
      <c r="F12" s="133" t="s">
        <v>0</v>
      </c>
      <c r="G12" s="133" t="s">
        <v>0</v>
      </c>
      <c r="H12" s="104" t="s">
        <v>0</v>
      </c>
      <c r="J12" s="117"/>
    </row>
    <row r="13" spans="1:10" ht="12.75" customHeight="1">
      <c r="A13" s="106" t="s">
        <v>102</v>
      </c>
      <c r="B13" s="133" t="s">
        <v>0</v>
      </c>
      <c r="C13" s="133" t="s">
        <v>0</v>
      </c>
      <c r="D13" s="133" t="s">
        <v>0</v>
      </c>
      <c r="E13" s="133" t="s">
        <v>0</v>
      </c>
      <c r="F13" s="133" t="s">
        <v>0</v>
      </c>
      <c r="G13" s="133" t="s">
        <v>0</v>
      </c>
      <c r="H13" s="104" t="s">
        <v>0</v>
      </c>
      <c r="J13" s="117"/>
    </row>
    <row r="14" spans="1:10" ht="12.75" customHeight="1">
      <c r="A14" s="106" t="s">
        <v>103</v>
      </c>
      <c r="B14" s="133" t="s">
        <v>0</v>
      </c>
      <c r="C14" s="133" t="s">
        <v>0</v>
      </c>
      <c r="D14" s="133" t="s">
        <v>0</v>
      </c>
      <c r="E14" s="133" t="s">
        <v>0</v>
      </c>
      <c r="F14" s="133" t="s">
        <v>0</v>
      </c>
      <c r="G14" s="133" t="s">
        <v>0</v>
      </c>
      <c r="H14" s="104" t="s">
        <v>0</v>
      </c>
      <c r="J14" s="117"/>
    </row>
    <row r="15" spans="1:10" ht="12.75" customHeight="1">
      <c r="A15" s="105" t="s">
        <v>104</v>
      </c>
      <c r="B15" s="132">
        <v>1852.0497</v>
      </c>
      <c r="C15" s="132">
        <v>1290.0820000000001</v>
      </c>
      <c r="D15" s="132">
        <v>648.00649999999996</v>
      </c>
      <c r="E15" s="132">
        <v>116.9362</v>
      </c>
      <c r="F15" s="132">
        <v>129.57679999999999</v>
      </c>
      <c r="G15" s="134">
        <f>F15-E15</f>
        <v>12.640599999999992</v>
      </c>
      <c r="H15" s="104">
        <f>D15-C15</f>
        <v>-642.07550000000015</v>
      </c>
      <c r="I15" s="116"/>
      <c r="J15" s="117"/>
    </row>
    <row r="16" spans="1:10" ht="12.75" customHeight="1">
      <c r="A16" s="106" t="s">
        <v>95</v>
      </c>
      <c r="B16" s="133" t="s">
        <v>0</v>
      </c>
      <c r="C16" s="133" t="s">
        <v>0</v>
      </c>
      <c r="D16" s="133" t="s">
        <v>0</v>
      </c>
      <c r="E16" s="132" t="s">
        <v>0</v>
      </c>
      <c r="F16" s="133" t="s">
        <v>0</v>
      </c>
      <c r="G16" s="134" t="s">
        <v>0</v>
      </c>
      <c r="H16" s="104" t="s">
        <v>0</v>
      </c>
      <c r="I16" s="116"/>
      <c r="J16" s="117"/>
    </row>
    <row r="17" spans="1:10" ht="12.75" customHeight="1">
      <c r="A17" s="106" t="s">
        <v>96</v>
      </c>
      <c r="B17" s="133">
        <v>362.08170000000001</v>
      </c>
      <c r="C17" s="133">
        <v>330.08170000000001</v>
      </c>
      <c r="D17" s="133">
        <v>89.073499999999996</v>
      </c>
      <c r="E17" s="132" t="s">
        <v>0</v>
      </c>
      <c r="F17" s="133">
        <v>50</v>
      </c>
      <c r="G17" s="134">
        <f>F17</f>
        <v>50</v>
      </c>
      <c r="H17" s="104">
        <f>D17-C17</f>
        <v>-241.00820000000002</v>
      </c>
      <c r="I17" s="116"/>
      <c r="J17" s="117"/>
    </row>
    <row r="18" spans="1:10" ht="12.75" customHeight="1">
      <c r="A18" s="106" t="s">
        <v>97</v>
      </c>
      <c r="B18" s="133">
        <v>390</v>
      </c>
      <c r="C18" s="133">
        <v>100</v>
      </c>
      <c r="D18" s="133">
        <v>190.92</v>
      </c>
      <c r="E18" s="132">
        <v>50</v>
      </c>
      <c r="F18" s="133" t="s">
        <v>0</v>
      </c>
      <c r="G18" s="134">
        <f>-E18</f>
        <v>-50</v>
      </c>
      <c r="H18" s="104">
        <f>D18-C18</f>
        <v>90.919999999999987</v>
      </c>
      <c r="I18" s="116"/>
      <c r="J18" s="117"/>
    </row>
    <row r="19" spans="1:10" ht="12.75" customHeight="1">
      <c r="A19" s="106" t="s">
        <v>98</v>
      </c>
      <c r="B19" s="133">
        <v>569.96799999999996</v>
      </c>
      <c r="C19" s="133">
        <v>450</v>
      </c>
      <c r="D19" s="133">
        <v>105.9</v>
      </c>
      <c r="E19" s="132" t="s">
        <v>0</v>
      </c>
      <c r="F19" s="133" t="s">
        <v>0</v>
      </c>
      <c r="G19" s="134" t="s">
        <v>0</v>
      </c>
      <c r="H19" s="104">
        <f>D19-C19</f>
        <v>-344.1</v>
      </c>
      <c r="I19" s="116"/>
      <c r="J19" s="117"/>
    </row>
    <row r="20" spans="1:10" ht="12.75" customHeight="1">
      <c r="A20" s="106" t="s">
        <v>99</v>
      </c>
      <c r="B20" s="133">
        <v>20</v>
      </c>
      <c r="C20" s="133" t="s">
        <v>0</v>
      </c>
      <c r="D20" s="133">
        <v>43.6</v>
      </c>
      <c r="E20" s="132" t="s">
        <v>0</v>
      </c>
      <c r="F20" s="133" t="s">
        <v>0</v>
      </c>
      <c r="G20" s="134" t="s">
        <v>0</v>
      </c>
      <c r="H20" s="104">
        <f>D20</f>
        <v>43.6</v>
      </c>
      <c r="I20" s="116"/>
      <c r="J20" s="117"/>
    </row>
    <row r="21" spans="1:10" ht="12.75" customHeight="1">
      <c r="A21" s="106" t="s">
        <v>100</v>
      </c>
      <c r="B21" s="133">
        <v>100</v>
      </c>
      <c r="C21" s="133">
        <v>100</v>
      </c>
      <c r="D21" s="133" t="s">
        <v>0</v>
      </c>
      <c r="E21" s="132" t="s">
        <v>0</v>
      </c>
      <c r="F21" s="133" t="s">
        <v>0</v>
      </c>
      <c r="G21" s="134" t="s">
        <v>0</v>
      </c>
      <c r="H21" s="104">
        <f>-C21</f>
        <v>-100</v>
      </c>
      <c r="I21" s="116"/>
      <c r="J21" s="117"/>
    </row>
    <row r="22" spans="1:10" ht="12.75" customHeight="1">
      <c r="A22" s="106" t="s">
        <v>101</v>
      </c>
      <c r="B22" s="133">
        <v>190</v>
      </c>
      <c r="C22" s="133">
        <v>90</v>
      </c>
      <c r="D22" s="133" t="s">
        <v>0</v>
      </c>
      <c r="E22" s="132" t="s">
        <v>0</v>
      </c>
      <c r="F22" s="133" t="s">
        <v>0</v>
      </c>
      <c r="G22" s="134" t="s">
        <v>0</v>
      </c>
      <c r="H22" s="104">
        <f>-C22</f>
        <v>-90</v>
      </c>
      <c r="I22" s="116"/>
      <c r="J22" s="117"/>
    </row>
    <row r="23" spans="1:10" ht="12.75" customHeight="1">
      <c r="A23" s="106" t="s">
        <v>102</v>
      </c>
      <c r="B23" s="133">
        <v>220</v>
      </c>
      <c r="C23" s="133">
        <v>220</v>
      </c>
      <c r="D23" s="133">
        <v>146.51300000000001</v>
      </c>
      <c r="E23" s="132">
        <v>66.936199999999999</v>
      </c>
      <c r="F23" s="133">
        <v>79.576800000000006</v>
      </c>
      <c r="G23" s="134">
        <f>F23-E23</f>
        <v>12.640600000000006</v>
      </c>
      <c r="H23" s="104">
        <f>D23-C23</f>
        <v>-73.486999999999995</v>
      </c>
      <c r="I23" s="116"/>
      <c r="J23" s="117"/>
    </row>
    <row r="24" spans="1:10" ht="12.75" customHeight="1">
      <c r="A24" s="107" t="s">
        <v>103</v>
      </c>
      <c r="B24" s="133" t="s">
        <v>0</v>
      </c>
      <c r="C24" s="133" t="s">
        <v>0</v>
      </c>
      <c r="D24" s="133">
        <v>72</v>
      </c>
      <c r="E24" s="133" t="s">
        <v>0</v>
      </c>
      <c r="F24" s="133" t="s">
        <v>0</v>
      </c>
      <c r="G24" s="134" t="s">
        <v>0</v>
      </c>
      <c r="H24" s="104">
        <f>D24</f>
        <v>72</v>
      </c>
      <c r="I24" s="116"/>
      <c r="J24" s="117"/>
    </row>
    <row r="25" spans="1:10" ht="12.75" customHeight="1">
      <c r="A25" s="105" t="s">
        <v>105</v>
      </c>
      <c r="B25" s="132">
        <v>35.624499999999998</v>
      </c>
      <c r="C25" s="132" t="s">
        <v>0</v>
      </c>
      <c r="D25" s="132">
        <v>34.121099999999998</v>
      </c>
      <c r="E25" s="132">
        <v>34.121099999999998</v>
      </c>
      <c r="F25" s="132" t="s">
        <v>0</v>
      </c>
      <c r="G25" s="104">
        <f>-E25</f>
        <v>-34.121099999999998</v>
      </c>
      <c r="H25" s="104">
        <f>D25</f>
        <v>34.121099999999998</v>
      </c>
      <c r="I25" s="118"/>
      <c r="J25" s="117"/>
    </row>
    <row r="26" spans="1:10" ht="12.75" customHeight="1">
      <c r="A26" s="106" t="s">
        <v>95</v>
      </c>
      <c r="B26" s="133" t="s">
        <v>0</v>
      </c>
      <c r="C26" s="133" t="s">
        <v>0</v>
      </c>
      <c r="D26" s="133" t="s">
        <v>0</v>
      </c>
      <c r="E26" s="133" t="s">
        <v>0</v>
      </c>
      <c r="F26" s="132" t="s">
        <v>0</v>
      </c>
      <c r="G26" s="104" t="s">
        <v>0</v>
      </c>
      <c r="H26" s="104" t="s">
        <v>0</v>
      </c>
      <c r="I26" s="118"/>
      <c r="J26" s="117"/>
    </row>
    <row r="27" spans="1:10" ht="12.75" customHeight="1">
      <c r="A27" s="106" t="s">
        <v>96</v>
      </c>
      <c r="B27" s="133">
        <v>17.7499</v>
      </c>
      <c r="C27" s="133" t="s">
        <v>0</v>
      </c>
      <c r="D27" s="133" t="s">
        <v>0</v>
      </c>
      <c r="E27" s="133" t="s">
        <v>0</v>
      </c>
      <c r="F27" s="132" t="s">
        <v>0</v>
      </c>
      <c r="G27" s="104" t="s">
        <v>0</v>
      </c>
      <c r="H27" s="104" t="s">
        <v>0</v>
      </c>
      <c r="I27" s="118"/>
      <c r="J27" s="117"/>
    </row>
    <row r="28" spans="1:10" ht="12.75" customHeight="1">
      <c r="A28" s="106" t="s">
        <v>97</v>
      </c>
      <c r="B28" s="133">
        <v>17.874599999999997</v>
      </c>
      <c r="C28" s="133" t="s">
        <v>0</v>
      </c>
      <c r="D28" s="133" t="s">
        <v>0</v>
      </c>
      <c r="E28" s="133" t="s">
        <v>0</v>
      </c>
      <c r="F28" s="132" t="s">
        <v>0</v>
      </c>
      <c r="G28" s="104" t="s">
        <v>0</v>
      </c>
      <c r="H28" s="104" t="s">
        <v>0</v>
      </c>
      <c r="I28" s="118"/>
      <c r="J28" s="117"/>
    </row>
    <row r="29" spans="1:10" ht="12.75" customHeight="1">
      <c r="A29" s="106" t="s">
        <v>98</v>
      </c>
      <c r="B29" s="133" t="s">
        <v>0</v>
      </c>
      <c r="C29" s="133" t="s">
        <v>0</v>
      </c>
      <c r="D29" s="133" t="s">
        <v>0</v>
      </c>
      <c r="E29" s="133" t="s">
        <v>0</v>
      </c>
      <c r="F29" s="132" t="s">
        <v>0</v>
      </c>
      <c r="G29" s="104" t="s">
        <v>0</v>
      </c>
      <c r="H29" s="104" t="s">
        <v>0</v>
      </c>
      <c r="I29" s="118"/>
      <c r="J29" s="117"/>
    </row>
    <row r="30" spans="1:10" ht="12.75" customHeight="1">
      <c r="A30" s="106" t="s">
        <v>99</v>
      </c>
      <c r="B30" s="133" t="s">
        <v>0</v>
      </c>
      <c r="C30" s="133" t="s">
        <v>0</v>
      </c>
      <c r="D30" s="133" t="s">
        <v>0</v>
      </c>
      <c r="E30" s="133" t="s">
        <v>0</v>
      </c>
      <c r="F30" s="132" t="s">
        <v>0</v>
      </c>
      <c r="G30" s="104" t="s">
        <v>0</v>
      </c>
      <c r="H30" s="104" t="s">
        <v>0</v>
      </c>
      <c r="I30" s="118"/>
      <c r="J30" s="117"/>
    </row>
    <row r="31" spans="1:10" ht="12.75" customHeight="1">
      <c r="A31" s="106" t="s">
        <v>100</v>
      </c>
      <c r="B31" s="133" t="s">
        <v>0</v>
      </c>
      <c r="C31" s="133" t="s">
        <v>0</v>
      </c>
      <c r="D31" s="133" t="s">
        <v>0</v>
      </c>
      <c r="E31" s="133" t="s">
        <v>0</v>
      </c>
      <c r="F31" s="132" t="s">
        <v>0</v>
      </c>
      <c r="G31" s="104" t="s">
        <v>0</v>
      </c>
      <c r="H31" s="104" t="s">
        <v>0</v>
      </c>
      <c r="I31" s="118"/>
      <c r="J31" s="117"/>
    </row>
    <row r="32" spans="1:10" ht="12.75" customHeight="1">
      <c r="A32" s="106" t="s">
        <v>101</v>
      </c>
      <c r="B32" s="133" t="s">
        <v>0</v>
      </c>
      <c r="C32" s="133" t="s">
        <v>0</v>
      </c>
      <c r="D32" s="133" t="s">
        <v>0</v>
      </c>
      <c r="E32" s="133" t="s">
        <v>0</v>
      </c>
      <c r="F32" s="132" t="s">
        <v>0</v>
      </c>
      <c r="G32" s="104" t="s">
        <v>0</v>
      </c>
      <c r="H32" s="104" t="s">
        <v>0</v>
      </c>
      <c r="I32" s="118"/>
      <c r="J32" s="117"/>
    </row>
    <row r="33" spans="1:10" ht="12.75" customHeight="1">
      <c r="A33" s="106" t="s">
        <v>102</v>
      </c>
      <c r="B33" s="133" t="s">
        <v>0</v>
      </c>
      <c r="C33" s="133" t="s">
        <v>0</v>
      </c>
      <c r="D33" s="133">
        <v>34.121099999999998</v>
      </c>
      <c r="E33" s="133">
        <v>34.121099999999998</v>
      </c>
      <c r="F33" s="132" t="s">
        <v>0</v>
      </c>
      <c r="G33" s="104">
        <f>-E33</f>
        <v>-34.121099999999998</v>
      </c>
      <c r="H33" s="104">
        <f>D33</f>
        <v>34.121099999999998</v>
      </c>
      <c r="I33" s="118"/>
      <c r="J33" s="117"/>
    </row>
    <row r="34" spans="1:10" ht="12.75" customHeight="1">
      <c r="A34" s="107" t="s">
        <v>103</v>
      </c>
      <c r="B34" s="133" t="s">
        <v>0</v>
      </c>
      <c r="C34" s="133" t="s">
        <v>0</v>
      </c>
      <c r="D34" s="133" t="s">
        <v>0</v>
      </c>
      <c r="E34" s="133" t="s">
        <v>0</v>
      </c>
      <c r="F34" s="132" t="s">
        <v>0</v>
      </c>
      <c r="G34" s="104" t="s">
        <v>0</v>
      </c>
      <c r="H34" s="104" t="s">
        <v>0</v>
      </c>
      <c r="I34" s="118"/>
      <c r="J34" s="117"/>
    </row>
    <row r="36" spans="1:10" ht="14.25" customHeight="1">
      <c r="A36" s="32" t="s">
        <v>108</v>
      </c>
    </row>
    <row r="37" spans="1:10" ht="12.75" customHeight="1">
      <c r="A37" s="9" t="s">
        <v>23</v>
      </c>
    </row>
    <row r="38" spans="1:10" ht="31.5">
      <c r="A38" s="108"/>
      <c r="B38" s="93" t="s">
        <v>1</v>
      </c>
      <c r="C38" s="39" t="s">
        <v>29</v>
      </c>
      <c r="D38" s="39" t="s">
        <v>30</v>
      </c>
      <c r="E38" s="93" t="s">
        <v>2</v>
      </c>
      <c r="F38" s="39" t="s">
        <v>21</v>
      </c>
      <c r="G38" s="39" t="s">
        <v>4</v>
      </c>
      <c r="H38" s="42" t="s">
        <v>31</v>
      </c>
      <c r="I38" s="42" t="s">
        <v>32</v>
      </c>
      <c r="J38" s="120"/>
    </row>
    <row r="39" spans="1:10" ht="12.75" customHeight="1">
      <c r="A39" s="109" t="s">
        <v>109</v>
      </c>
      <c r="B39" s="103">
        <v>102877.68537795001</v>
      </c>
      <c r="C39" s="103">
        <v>99440.490756960004</v>
      </c>
      <c r="D39" s="103">
        <v>101225.03088788</v>
      </c>
      <c r="E39" s="103">
        <v>107079.35607115</v>
      </c>
      <c r="F39" s="103">
        <v>113282.86763794998</v>
      </c>
      <c r="G39" s="103">
        <v>114347.79772885001</v>
      </c>
      <c r="H39" s="128">
        <f>G39/F39-1</f>
        <v>9.4006279422897965E-3</v>
      </c>
      <c r="I39" s="128">
        <f>G39/E39-1</f>
        <v>6.7879019116162898E-2</v>
      </c>
    </row>
    <row r="40" spans="1:10" ht="12.75" customHeight="1">
      <c r="A40" s="127" t="s">
        <v>110</v>
      </c>
      <c r="B40" s="110">
        <v>42225.592244900006</v>
      </c>
      <c r="C40" s="110">
        <v>36815.896305859998</v>
      </c>
      <c r="D40" s="110">
        <v>38952.059769840002</v>
      </c>
      <c r="E40" s="110">
        <v>41297.613612810004</v>
      </c>
      <c r="F40" s="110">
        <v>40103.265834509999</v>
      </c>
      <c r="G40" s="110">
        <v>41250.918728470002</v>
      </c>
      <c r="H40" s="128">
        <f t="shared" ref="H40:H53" si="2">G40/F40-1</f>
        <v>2.8617442247619085E-2</v>
      </c>
      <c r="I40" s="128">
        <f t="shared" ref="I40:I53" si="3">G40/E40-1</f>
        <v>-1.1306920728590963E-3</v>
      </c>
    </row>
    <row r="41" spans="1:10" ht="12.75" customHeight="1">
      <c r="A41" s="127" t="s">
        <v>111</v>
      </c>
      <c r="B41" s="110">
        <v>47128.88711009</v>
      </c>
      <c r="C41" s="110">
        <v>48079.573869320004</v>
      </c>
      <c r="D41" s="110">
        <v>48496.492854730001</v>
      </c>
      <c r="E41" s="110">
        <v>52664.351678910003</v>
      </c>
      <c r="F41" s="110">
        <v>58450.034355399999</v>
      </c>
      <c r="G41" s="110">
        <v>59105.770451570002</v>
      </c>
      <c r="H41" s="128">
        <f t="shared" si="2"/>
        <v>1.1218746120538858E-2</v>
      </c>
      <c r="I41" s="128">
        <f t="shared" si="3"/>
        <v>0.12231079596180683</v>
      </c>
    </row>
    <row r="42" spans="1:10" ht="12.75" customHeight="1">
      <c r="A42" s="127" t="s">
        <v>112</v>
      </c>
      <c r="B42" s="110">
        <v>7108.0608438300005</v>
      </c>
      <c r="C42" s="110">
        <v>8361.379498549999</v>
      </c>
      <c r="D42" s="110">
        <v>8083.6340544400009</v>
      </c>
      <c r="E42" s="110">
        <v>7255.3443159199996</v>
      </c>
      <c r="F42" s="110">
        <v>8421.0054803999992</v>
      </c>
      <c r="G42" s="110">
        <v>7294.1022423699997</v>
      </c>
      <c r="H42" s="128">
        <f t="shared" si="2"/>
        <v>-0.13382050880418994</v>
      </c>
      <c r="I42" s="128">
        <f t="shared" si="3"/>
        <v>5.3419830627412512E-3</v>
      </c>
    </row>
    <row r="43" spans="1:10" ht="12.75" customHeight="1">
      <c r="A43" s="127" t="s">
        <v>113</v>
      </c>
      <c r="B43" s="110">
        <v>6415.1451791299996</v>
      </c>
      <c r="C43" s="110">
        <v>6183.6410832299998</v>
      </c>
      <c r="D43" s="110">
        <v>5692.8442088699994</v>
      </c>
      <c r="E43" s="110">
        <v>5862.0464635100006</v>
      </c>
      <c r="F43" s="110">
        <v>6308.5619676400001</v>
      </c>
      <c r="G43" s="110">
        <v>6697.0063064400001</v>
      </c>
      <c r="H43" s="128">
        <f t="shared" si="2"/>
        <v>6.1574149670327261E-2</v>
      </c>
      <c r="I43" s="128">
        <f t="shared" si="3"/>
        <v>0.14243487289420997</v>
      </c>
    </row>
    <row r="44" spans="1:10" ht="12.75" customHeight="1">
      <c r="A44" s="121" t="s">
        <v>114</v>
      </c>
      <c r="B44" s="103">
        <v>35383.464017799997</v>
      </c>
      <c r="C44" s="103">
        <v>46008.745240260003</v>
      </c>
      <c r="D44" s="103">
        <v>46094.965718600004</v>
      </c>
      <c r="E44" s="103">
        <v>52427.117473480001</v>
      </c>
      <c r="F44" s="103">
        <v>58832.275114450007</v>
      </c>
      <c r="G44" s="103">
        <v>58874.003569810004</v>
      </c>
      <c r="H44" s="128">
        <f t="shared" si="2"/>
        <v>7.09278287790438E-4</v>
      </c>
      <c r="I44" s="128">
        <f t="shared" si="3"/>
        <v>0.12296854008025759</v>
      </c>
    </row>
    <row r="45" spans="1:10" ht="12.75" customHeight="1">
      <c r="A45" s="127" t="s">
        <v>110</v>
      </c>
      <c r="B45" s="110">
        <v>12997.217447359999</v>
      </c>
      <c r="C45" s="110">
        <v>16419.256678830003</v>
      </c>
      <c r="D45" s="110">
        <v>16886.656515160001</v>
      </c>
      <c r="E45" s="110">
        <v>19032.125394899998</v>
      </c>
      <c r="F45" s="110">
        <v>18825.75467695</v>
      </c>
      <c r="G45" s="110">
        <v>19769.715196830002</v>
      </c>
      <c r="H45" s="128">
        <f t="shared" si="2"/>
        <v>5.0141974974091008E-2</v>
      </c>
      <c r="I45" s="128">
        <f t="shared" si="3"/>
        <v>3.8754988558852954E-2</v>
      </c>
    </row>
    <row r="46" spans="1:10" ht="12.75" customHeight="1">
      <c r="A46" s="127" t="s">
        <v>111</v>
      </c>
      <c r="B46" s="110">
        <v>15860.4432707</v>
      </c>
      <c r="C46" s="110">
        <v>21370.869743770003</v>
      </c>
      <c r="D46" s="110">
        <v>21461.137181990001</v>
      </c>
      <c r="E46" s="110">
        <v>26644.561969080001</v>
      </c>
      <c r="F46" s="110">
        <v>32159.765251670004</v>
      </c>
      <c r="G46" s="110">
        <v>32213.574035739999</v>
      </c>
      <c r="H46" s="128">
        <f t="shared" si="2"/>
        <v>1.673170921768552E-3</v>
      </c>
      <c r="I46" s="128">
        <f t="shared" si="3"/>
        <v>0.20901120735715684</v>
      </c>
    </row>
    <row r="47" spans="1:10" ht="12.75" customHeight="1">
      <c r="A47" s="127" t="s">
        <v>112</v>
      </c>
      <c r="B47" s="110">
        <v>6112.2815589399997</v>
      </c>
      <c r="C47" s="110">
        <v>7623.1202698799998</v>
      </c>
      <c r="D47" s="110">
        <v>7187.9488709999996</v>
      </c>
      <c r="E47" s="110">
        <v>6033.4467798400001</v>
      </c>
      <c r="F47" s="110">
        <v>6921.9555497699994</v>
      </c>
      <c r="G47" s="110">
        <v>5854.8768042300007</v>
      </c>
      <c r="H47" s="128">
        <f t="shared" si="2"/>
        <v>-0.15415856658823168</v>
      </c>
      <c r="I47" s="128">
        <f t="shared" si="3"/>
        <v>-2.9596677011665795E-2</v>
      </c>
    </row>
    <row r="48" spans="1:10" ht="12.75" customHeight="1">
      <c r="A48" s="127" t="s">
        <v>113</v>
      </c>
      <c r="B48" s="110">
        <v>413.52174080000003</v>
      </c>
      <c r="C48" s="110">
        <v>595.49854777999997</v>
      </c>
      <c r="D48" s="110">
        <v>559.22315044999993</v>
      </c>
      <c r="E48" s="110">
        <v>716.98332966000009</v>
      </c>
      <c r="F48" s="110">
        <v>924.79963606000001</v>
      </c>
      <c r="G48" s="110">
        <v>1035.83753301</v>
      </c>
      <c r="H48" s="128">
        <f t="shared" si="2"/>
        <v>0.12006697734339933</v>
      </c>
      <c r="I48" s="128">
        <f t="shared" si="3"/>
        <v>0.44471634159360929</v>
      </c>
    </row>
    <row r="49" spans="1:10" ht="12.75" customHeight="1">
      <c r="A49" s="121" t="s">
        <v>115</v>
      </c>
      <c r="B49" s="103">
        <v>67494.221360150012</v>
      </c>
      <c r="C49" s="103">
        <v>53431.745516700001</v>
      </c>
      <c r="D49" s="103">
        <v>55130.065169279995</v>
      </c>
      <c r="E49" s="103">
        <v>54652.238597670002</v>
      </c>
      <c r="F49" s="103">
        <v>54450.592523499974</v>
      </c>
      <c r="G49" s="103">
        <v>55473.794159040008</v>
      </c>
      <c r="H49" s="128">
        <f t="shared" si="2"/>
        <v>1.8791377432641143E-2</v>
      </c>
      <c r="I49" s="128">
        <f t="shared" si="3"/>
        <v>1.5032422869591944E-2</v>
      </c>
    </row>
    <row r="50" spans="1:10" ht="12.75" customHeight="1">
      <c r="A50" s="127" t="s">
        <v>110</v>
      </c>
      <c r="B50" s="110">
        <v>29228.374797540007</v>
      </c>
      <c r="C50" s="110">
        <v>20396.639627029996</v>
      </c>
      <c r="D50" s="110">
        <v>22065.403254680001</v>
      </c>
      <c r="E50" s="110">
        <v>22265.488217910006</v>
      </c>
      <c r="F50" s="110">
        <v>21277.511157559999</v>
      </c>
      <c r="G50" s="110">
        <v>21481.20353164</v>
      </c>
      <c r="H50" s="128">
        <f t="shared" si="2"/>
        <v>9.5731297035475116E-3</v>
      </c>
      <c r="I50" s="128">
        <f t="shared" si="3"/>
        <v>-3.5224230369183651E-2</v>
      </c>
    </row>
    <row r="51" spans="1:10" ht="12.75" customHeight="1">
      <c r="A51" s="127" t="s">
        <v>111</v>
      </c>
      <c r="B51" s="110">
        <v>31268.443839389998</v>
      </c>
      <c r="C51" s="110">
        <v>26708.704125550001</v>
      </c>
      <c r="D51" s="110">
        <v>27035.355672739999</v>
      </c>
      <c r="E51" s="110">
        <v>26019.789709830002</v>
      </c>
      <c r="F51" s="110">
        <v>26290.269103729996</v>
      </c>
      <c r="G51" s="110">
        <v>26892.196415830003</v>
      </c>
      <c r="H51" s="128">
        <f t="shared" si="2"/>
        <v>2.2895441264791261E-2</v>
      </c>
      <c r="I51" s="128">
        <f t="shared" si="3"/>
        <v>3.3528584040416476E-2</v>
      </c>
      <c r="J51" s="123"/>
    </row>
    <row r="52" spans="1:10" ht="12.75" customHeight="1">
      <c r="A52" s="127" t="s">
        <v>112</v>
      </c>
      <c r="B52" s="110">
        <v>995.77928489000078</v>
      </c>
      <c r="C52" s="110">
        <v>738.25922866999917</v>
      </c>
      <c r="D52" s="110">
        <v>895.68518344000131</v>
      </c>
      <c r="E52" s="110">
        <v>1221.8975360799996</v>
      </c>
      <c r="F52" s="110">
        <v>1499.0499306299998</v>
      </c>
      <c r="G52" s="110">
        <v>1439.2254381399989</v>
      </c>
      <c r="H52" s="128">
        <f t="shared" si="2"/>
        <v>-3.9908272077941231E-2</v>
      </c>
      <c r="I52" s="128">
        <f t="shared" si="3"/>
        <v>0.17786098722910482</v>
      </c>
      <c r="J52" s="123"/>
    </row>
    <row r="53" spans="1:10" ht="12.75" customHeight="1">
      <c r="A53" s="127" t="s">
        <v>113</v>
      </c>
      <c r="B53" s="110">
        <v>6001.6234383299998</v>
      </c>
      <c r="C53" s="110">
        <v>5588.1425354499997</v>
      </c>
      <c r="D53" s="110">
        <v>5133.6210584199998</v>
      </c>
      <c r="E53" s="110">
        <v>5145.0631338500007</v>
      </c>
      <c r="F53" s="110">
        <v>5383.7623315800001</v>
      </c>
      <c r="G53" s="110">
        <v>5661.1687734300003</v>
      </c>
      <c r="H53" s="128">
        <f t="shared" si="2"/>
        <v>5.1526502242269068E-2</v>
      </c>
      <c r="I53" s="128">
        <f t="shared" si="3"/>
        <v>0.10031084675802671</v>
      </c>
      <c r="J53" s="123"/>
    </row>
    <row r="54" spans="1:10">
      <c r="A54" s="44"/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10" ht="14.25" customHeight="1">
      <c r="A55" s="112" t="s">
        <v>116</v>
      </c>
      <c r="C55" s="124"/>
      <c r="D55" s="124"/>
      <c r="E55" s="124"/>
      <c r="F55" s="124"/>
      <c r="G55" s="124"/>
      <c r="H55" s="124"/>
    </row>
    <row r="56" spans="1:10" ht="12.75" customHeight="1">
      <c r="A56" s="119" t="s">
        <v>23</v>
      </c>
      <c r="B56" s="119"/>
      <c r="C56" s="119"/>
      <c r="D56" s="119"/>
      <c r="E56" s="119"/>
      <c r="F56" s="119"/>
      <c r="G56" s="119"/>
      <c r="H56" s="120"/>
      <c r="I56" s="120"/>
      <c r="J56" s="120"/>
    </row>
    <row r="57" spans="1:10" s="122" customFormat="1" ht="31.5">
      <c r="A57" s="108"/>
      <c r="B57" s="93" t="s">
        <v>1</v>
      </c>
      <c r="C57" s="39" t="s">
        <v>29</v>
      </c>
      <c r="D57" s="39" t="s">
        <v>30</v>
      </c>
      <c r="E57" s="93" t="s">
        <v>2</v>
      </c>
      <c r="F57" s="39" t="s">
        <v>21</v>
      </c>
      <c r="G57" s="39" t="s">
        <v>4</v>
      </c>
      <c r="H57" s="42" t="s">
        <v>31</v>
      </c>
      <c r="I57" s="42" t="s">
        <v>32</v>
      </c>
      <c r="J57" s="125"/>
    </row>
    <row r="58" spans="1:10" ht="12.75" customHeight="1">
      <c r="A58" s="109" t="s">
        <v>117</v>
      </c>
      <c r="B58" s="103">
        <v>93953.516248369982</v>
      </c>
      <c r="C58" s="103">
        <v>90425.489365460002</v>
      </c>
      <c r="D58" s="103">
        <v>90779.064246139998</v>
      </c>
      <c r="E58" s="103">
        <v>93498.997186809996</v>
      </c>
      <c r="F58" s="103">
        <v>101950.55588331001</v>
      </c>
      <c r="G58" s="103">
        <v>103476.65400007</v>
      </c>
      <c r="H58" s="128">
        <f>G58/F58-1</f>
        <v>1.496900241041077E-2</v>
      </c>
      <c r="I58" s="128">
        <f>G58/E58-1</f>
        <v>0.10671405163121439</v>
      </c>
      <c r="J58" s="126"/>
    </row>
    <row r="59" spans="1:10" ht="12.75" customHeight="1">
      <c r="A59" s="127" t="s">
        <v>110</v>
      </c>
      <c r="B59" s="110">
        <v>65526.569945979994</v>
      </c>
      <c r="C59" s="110">
        <v>60889.396875189996</v>
      </c>
      <c r="D59" s="110">
        <v>61220.992698349997</v>
      </c>
      <c r="E59" s="110">
        <v>62965.857004129997</v>
      </c>
      <c r="F59" s="110">
        <v>62164.806003260004</v>
      </c>
      <c r="G59" s="110">
        <v>63443.145200830004</v>
      </c>
      <c r="H59" s="128">
        <f t="shared" ref="H59:H69" si="4">G59/F59-1</f>
        <v>2.0563712488750552E-2</v>
      </c>
      <c r="I59" s="128">
        <f t="shared" ref="I59:I69" si="5">G59/E59-1</f>
        <v>7.5801111810278599E-3</v>
      </c>
      <c r="J59" s="126"/>
    </row>
    <row r="60" spans="1:10" ht="12.75" customHeight="1">
      <c r="A60" s="127" t="s">
        <v>111</v>
      </c>
      <c r="B60" s="110">
        <v>27523.470896839997</v>
      </c>
      <c r="C60" s="110">
        <v>28791.500324949997</v>
      </c>
      <c r="D60" s="110">
        <v>28827.654996130001</v>
      </c>
      <c r="E60" s="110">
        <v>29729.21311045</v>
      </c>
      <c r="F60" s="110">
        <v>39187.787973669998</v>
      </c>
      <c r="G60" s="110">
        <v>39448.806070699997</v>
      </c>
      <c r="H60" s="128">
        <f t="shared" si="4"/>
        <v>6.6606999406391143E-3</v>
      </c>
      <c r="I60" s="128">
        <f t="shared" si="5"/>
        <v>0.32693744446379247</v>
      </c>
      <c r="J60" s="126"/>
    </row>
    <row r="61" spans="1:10" ht="12.75" customHeight="1">
      <c r="A61" s="127" t="s">
        <v>113</v>
      </c>
      <c r="B61" s="110">
        <v>903.47540555</v>
      </c>
      <c r="C61" s="110">
        <v>744.59216532000005</v>
      </c>
      <c r="D61" s="110">
        <v>730.41655165999987</v>
      </c>
      <c r="E61" s="110">
        <v>803.92707223000002</v>
      </c>
      <c r="F61" s="110">
        <v>597.96190637999996</v>
      </c>
      <c r="G61" s="110">
        <v>584.70272854000007</v>
      </c>
      <c r="H61" s="128">
        <f t="shared" si="4"/>
        <v>-2.2173950712461976E-2</v>
      </c>
      <c r="I61" s="128">
        <f t="shared" si="5"/>
        <v>-0.2726918289763488</v>
      </c>
      <c r="J61" s="126"/>
    </row>
    <row r="62" spans="1:10" ht="12.75" customHeight="1">
      <c r="A62" s="121" t="s">
        <v>114</v>
      </c>
      <c r="B62" s="103">
        <v>42215.263833930003</v>
      </c>
      <c r="C62" s="103">
        <v>50482.715946139993</v>
      </c>
      <c r="D62" s="103">
        <v>50510.027179500001</v>
      </c>
      <c r="E62" s="103">
        <v>51874.998974879993</v>
      </c>
      <c r="F62" s="103">
        <v>59568.563218260002</v>
      </c>
      <c r="G62" s="103">
        <v>61468.514604000011</v>
      </c>
      <c r="H62" s="128">
        <f t="shared" si="4"/>
        <v>3.1895202487569829E-2</v>
      </c>
      <c r="I62" s="128">
        <f t="shared" si="5"/>
        <v>0.18493524469784739</v>
      </c>
      <c r="J62" s="126"/>
    </row>
    <row r="63" spans="1:10" ht="12.75" customHeight="1">
      <c r="A63" s="127" t="s">
        <v>110</v>
      </c>
      <c r="B63" s="110">
        <v>30202.87464953</v>
      </c>
      <c r="C63" s="110">
        <v>32048.498734839999</v>
      </c>
      <c r="D63" s="110">
        <v>32004.377380749997</v>
      </c>
      <c r="E63" s="110">
        <v>31972.481218379995</v>
      </c>
      <c r="F63" s="110">
        <v>33159.724808229999</v>
      </c>
      <c r="G63" s="110">
        <v>34474.012122780005</v>
      </c>
      <c r="H63" s="128">
        <f t="shared" si="4"/>
        <v>3.9635048907999737E-2</v>
      </c>
      <c r="I63" s="128">
        <f t="shared" si="5"/>
        <v>7.8240124290446245E-2</v>
      </c>
      <c r="J63" s="126"/>
    </row>
    <row r="64" spans="1:10" ht="12.75" customHeight="1">
      <c r="A64" s="127" t="s">
        <v>111</v>
      </c>
      <c r="B64" s="110">
        <v>11847.759267790001</v>
      </c>
      <c r="C64" s="110">
        <v>18403.974690089999</v>
      </c>
      <c r="D64" s="110">
        <v>18477.059091820003</v>
      </c>
      <c r="E64" s="110">
        <v>19849.567902160001</v>
      </c>
      <c r="F64" s="110">
        <v>26347.929875730002</v>
      </c>
      <c r="G64" s="110">
        <v>26935.473061510002</v>
      </c>
      <c r="H64" s="128">
        <f t="shared" si="4"/>
        <v>2.2299406008409184E-2</v>
      </c>
      <c r="I64" s="128">
        <f t="shared" si="5"/>
        <v>0.35698032291065251</v>
      </c>
      <c r="J64" s="126"/>
    </row>
    <row r="65" spans="1:10" ht="12.75" customHeight="1">
      <c r="A65" s="127" t="s">
        <v>113</v>
      </c>
      <c r="B65" s="110">
        <v>164.62991660999998</v>
      </c>
      <c r="C65" s="110">
        <v>30.24252121</v>
      </c>
      <c r="D65" s="110">
        <v>28.59070693</v>
      </c>
      <c r="E65" s="110">
        <v>52.949854339999987</v>
      </c>
      <c r="F65" s="110">
        <v>60.908534299999999</v>
      </c>
      <c r="G65" s="110">
        <v>59.029419709999999</v>
      </c>
      <c r="H65" s="128">
        <f t="shared" si="4"/>
        <v>-3.0851416991001246E-2</v>
      </c>
      <c r="I65" s="128">
        <f t="shared" si="5"/>
        <v>0.11481741443445892</v>
      </c>
      <c r="J65" s="126"/>
    </row>
    <row r="66" spans="1:10" ht="12.75" customHeight="1">
      <c r="A66" s="121" t="s">
        <v>115</v>
      </c>
      <c r="B66" s="103">
        <v>51738.252414439979</v>
      </c>
      <c r="C66" s="103">
        <v>39942.773419320009</v>
      </c>
      <c r="D66" s="103">
        <v>40269.037066639998</v>
      </c>
      <c r="E66" s="103">
        <v>41623.998211930004</v>
      </c>
      <c r="F66" s="103">
        <v>42381.992665050006</v>
      </c>
      <c r="G66" s="103">
        <v>42008.139396069993</v>
      </c>
      <c r="H66" s="128">
        <f t="shared" si="4"/>
        <v>-8.8210403870015996E-3</v>
      </c>
      <c r="I66" s="128">
        <f t="shared" si="5"/>
        <v>9.2288391466894826E-3</v>
      </c>
      <c r="J66" s="126"/>
    </row>
    <row r="67" spans="1:10" ht="12.75" customHeight="1">
      <c r="A67" s="127" t="s">
        <v>110</v>
      </c>
      <c r="B67" s="110">
        <v>35323.695296449994</v>
      </c>
      <c r="C67" s="110">
        <v>28840.898140349997</v>
      </c>
      <c r="D67" s="110">
        <v>29216.615317600001</v>
      </c>
      <c r="E67" s="110">
        <v>30993.375785750002</v>
      </c>
      <c r="F67" s="110">
        <v>29005.081195030005</v>
      </c>
      <c r="G67" s="110">
        <v>28969.133078049999</v>
      </c>
      <c r="H67" s="128">
        <f t="shared" si="4"/>
        <v>-1.2393730856428142E-3</v>
      </c>
      <c r="I67" s="128">
        <f t="shared" si="5"/>
        <v>-6.5312108035379013E-2</v>
      </c>
      <c r="J67" s="126"/>
    </row>
    <row r="68" spans="1:10" ht="12.75" customHeight="1">
      <c r="A68" s="127" t="s">
        <v>111</v>
      </c>
      <c r="B68" s="110">
        <v>15675.711629049996</v>
      </c>
      <c r="C68" s="110">
        <v>10387.525634859998</v>
      </c>
      <c r="D68" s="110">
        <v>10350.595904309997</v>
      </c>
      <c r="E68" s="110">
        <v>9879.6452082899996</v>
      </c>
      <c r="F68" s="110">
        <v>12839.858097939996</v>
      </c>
      <c r="G68" s="110">
        <v>12513.333009189995</v>
      </c>
      <c r="H68" s="128">
        <f t="shared" si="4"/>
        <v>-2.5430583909832105E-2</v>
      </c>
      <c r="I68" s="128">
        <f t="shared" si="5"/>
        <v>0.26657716399472231</v>
      </c>
      <c r="J68" s="126"/>
    </row>
    <row r="69" spans="1:10" ht="12.75" customHeight="1">
      <c r="A69" s="127" t="s">
        <v>113</v>
      </c>
      <c r="B69" s="110">
        <v>738.84548894</v>
      </c>
      <c r="C69" s="110">
        <v>714.3496441100001</v>
      </c>
      <c r="D69" s="110">
        <v>701.82584472999986</v>
      </c>
      <c r="E69" s="110">
        <v>750.97721789000002</v>
      </c>
      <c r="F69" s="110">
        <v>537.05337207999992</v>
      </c>
      <c r="G69" s="110">
        <v>525.67330883000011</v>
      </c>
      <c r="H69" s="128">
        <f t="shared" si="4"/>
        <v>-2.118981807324849E-2</v>
      </c>
      <c r="I69" s="128">
        <f t="shared" si="5"/>
        <v>-0.30001430628352499</v>
      </c>
      <c r="J69" s="126"/>
    </row>
    <row r="71" spans="1:10">
      <c r="B71" s="116"/>
      <c r="C71" s="116"/>
      <c r="D71" s="116"/>
      <c r="E71" s="116"/>
      <c r="F71" s="116"/>
    </row>
    <row r="72" spans="1:10">
      <c r="B72" s="116"/>
      <c r="C72" s="116"/>
      <c r="D72" s="116"/>
      <c r="E72" s="116"/>
      <c r="F72" s="116"/>
    </row>
    <row r="73" spans="1:10">
      <c r="B73" s="116"/>
      <c r="C73" s="116"/>
      <c r="D73" s="116"/>
      <c r="E73" s="116"/>
      <c r="F73" s="116"/>
    </row>
    <row r="74" spans="1:10">
      <c r="B74" s="116"/>
      <c r="C74" s="116"/>
      <c r="D74" s="116"/>
      <c r="E74" s="116"/>
      <c r="F74" s="116"/>
    </row>
  </sheetData>
  <phoneticPr fontId="8" type="noConversion"/>
  <pageMargins left="0.75" right="0.25" top="0.74" bottom="0.23" header="0.56999999999999995" footer="0.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operations</vt:lpstr>
      <vt:lpstr>T-bills, T-bonds</vt:lpstr>
      <vt:lpstr>Interbank credit</vt:lpstr>
      <vt:lpstr>Deposits, credits</vt:lpstr>
      <vt:lpstr>'Deposits, credits'!Область_печати</vt:lpstr>
      <vt:lpstr>'Interbank credit'!Область_печати</vt:lpstr>
      <vt:lpstr>Macroeconom!Область_печати</vt:lpstr>
      <vt:lpstr>'NBKR operations'!Область_печати</vt:lpstr>
      <vt:lpstr>'T-bills, T-bonds'!Область_печати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2017-08-14T04:08:22Z</cp:lastPrinted>
  <dcterms:created xsi:type="dcterms:W3CDTF">2008-11-05T07:26:31Z</dcterms:created>
  <dcterms:modified xsi:type="dcterms:W3CDTF">2017-08-14T10:43:29Z</dcterms:modified>
</cp:coreProperties>
</file>