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pasova\Downloads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K11" i="1"/>
  <c r="D2" i="1" l="1"/>
  <c r="D7" i="1" s="1"/>
  <c r="E2" i="1"/>
  <c r="E7" i="1" s="1"/>
  <c r="F2" i="1"/>
  <c r="F7" i="1" s="1"/>
  <c r="G2" i="1"/>
  <c r="G7" i="1" s="1"/>
  <c r="H2" i="1"/>
  <c r="H7" i="1" s="1"/>
  <c r="I2" i="1"/>
  <c r="I7" i="1" s="1"/>
  <c r="J2" i="1"/>
  <c r="J7" i="1" s="1"/>
  <c r="K2" i="1"/>
  <c r="K7" i="1" s="1"/>
  <c r="L2" i="1"/>
  <c r="L7" i="1" s="1"/>
  <c r="M2" i="1"/>
  <c r="M7" i="1" s="1"/>
  <c r="N2" i="1"/>
  <c r="N7" i="1" s="1"/>
  <c r="O2" i="1"/>
  <c r="O7" i="1" s="1"/>
  <c r="P2" i="1"/>
  <c r="P7" i="1" s="1"/>
  <c r="C2" i="1"/>
  <c r="C7" i="1" s="1"/>
  <c r="Q7" i="1" l="1"/>
  <c r="Q4" i="1"/>
  <c r="Q5" i="1"/>
  <c r="Q3" i="1"/>
  <c r="Q2" i="1" l="1"/>
  <c r="D10" i="1"/>
  <c r="D13" i="1" s="1"/>
  <c r="E10" i="1"/>
  <c r="E13" i="1" s="1"/>
  <c r="F10" i="1"/>
  <c r="F13" i="1" s="1"/>
  <c r="G10" i="1"/>
  <c r="G13" i="1" s="1"/>
  <c r="H10" i="1"/>
  <c r="H13" i="1" s="1"/>
  <c r="I10" i="1"/>
  <c r="I13" i="1" s="1"/>
  <c r="J10" i="1"/>
  <c r="K10" i="1"/>
  <c r="K13" i="1" s="1"/>
  <c r="L10" i="1"/>
  <c r="L13" i="1" s="1"/>
  <c r="M10" i="1"/>
  <c r="M13" i="1" s="1"/>
  <c r="N10" i="1"/>
  <c r="N13" i="1" s="1"/>
  <c r="O10" i="1"/>
  <c r="O13" i="1" s="1"/>
  <c r="P10" i="1"/>
  <c r="P13" i="1" s="1"/>
  <c r="C10" i="1"/>
  <c r="C13" i="1" s="1"/>
  <c r="D9" i="1"/>
  <c r="D12" i="1" s="1"/>
  <c r="E9" i="1"/>
  <c r="E12" i="1" s="1"/>
  <c r="F9" i="1"/>
  <c r="F12" i="1" s="1"/>
  <c r="G9" i="1"/>
  <c r="G12" i="1" s="1"/>
  <c r="H9" i="1"/>
  <c r="H12" i="1" s="1"/>
  <c r="I9" i="1"/>
  <c r="I12" i="1" s="1"/>
  <c r="J9" i="1"/>
  <c r="K9" i="1"/>
  <c r="K12" i="1" s="1"/>
  <c r="L9" i="1"/>
  <c r="L12" i="1" s="1"/>
  <c r="M9" i="1"/>
  <c r="M12" i="1" s="1"/>
  <c r="N9" i="1"/>
  <c r="N12" i="1" s="1"/>
  <c r="O9" i="1"/>
  <c r="O12" i="1" s="1"/>
  <c r="P9" i="1"/>
  <c r="P12" i="1" s="1"/>
  <c r="C9" i="1"/>
  <c r="C12" i="1" s="1"/>
  <c r="E8" i="1"/>
  <c r="E11" i="1" s="1"/>
  <c r="F8" i="1"/>
  <c r="F11" i="1" s="1"/>
  <c r="G8" i="1"/>
  <c r="G11" i="1" s="1"/>
  <c r="H8" i="1"/>
  <c r="H11" i="1" s="1"/>
  <c r="I8" i="1"/>
  <c r="I11" i="1" s="1"/>
  <c r="J8" i="1"/>
  <c r="K8" i="1"/>
  <c r="L8" i="1"/>
  <c r="M8" i="1"/>
  <c r="M11" i="1" s="1"/>
  <c r="N8" i="1"/>
  <c r="O8" i="1"/>
  <c r="P8" i="1"/>
  <c r="D8" i="1"/>
  <c r="D11" i="1" s="1"/>
  <c r="C8" i="1"/>
  <c r="C11" i="1" s="1"/>
  <c r="O11" i="1" l="1"/>
  <c r="O14" i="1" s="1"/>
  <c r="P11" i="1"/>
  <c r="P14" i="1" s="1"/>
  <c r="L11" i="1"/>
  <c r="L14" i="1" s="1"/>
  <c r="H14" i="1"/>
  <c r="Q12" i="1"/>
  <c r="Q13" i="1"/>
  <c r="K14" i="1"/>
  <c r="N11" i="1"/>
  <c r="N14" i="1" s="1"/>
  <c r="J14" i="1"/>
  <c r="Q8" i="1"/>
  <c r="D14" i="1"/>
  <c r="G14" i="1"/>
  <c r="M14" i="1"/>
  <c r="I14" i="1"/>
  <c r="E14" i="1"/>
  <c r="F14" i="1"/>
  <c r="Q9" i="1"/>
  <c r="Q10" i="1"/>
  <c r="Q11" i="1" l="1"/>
  <c r="Q14" i="1" s="1"/>
  <c r="Q15" i="1" s="1"/>
  <c r="Q17" i="1" s="1"/>
  <c r="C14" i="1"/>
</calcChain>
</file>

<file path=xl/comments1.xml><?xml version="1.0" encoding="utf-8"?>
<comments xmlns="http://schemas.openxmlformats.org/spreadsheetml/2006/main">
  <authors>
    <author>Нарынбек кызы Жылдыз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Нарынбек кызы Жылдыз:</t>
        </r>
        <r>
          <rPr>
            <sz val="9"/>
            <color indexed="81"/>
            <rFont val="Tahoma"/>
            <charset val="1"/>
          </rPr>
          <t xml:space="preserve">
7 days NBKR Notes
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Нарынбек кызы Жылдыз:</t>
        </r>
        <r>
          <rPr>
            <sz val="9"/>
            <color indexed="81"/>
            <rFont val="Tahoma"/>
            <charset val="1"/>
          </rPr>
          <t xml:space="preserve">
Средневзвешенная доходность по ГКВ 12-месячным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 xml:space="preserve">Нарынбек кызы Жылдыз:
купонная ставка по ГКО 2-годичным 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Нарынбек кызы Жылдыз:</t>
        </r>
        <r>
          <rPr>
            <sz val="9"/>
            <color indexed="81"/>
            <rFont val="Tahoma"/>
            <charset val="1"/>
          </rPr>
          <t xml:space="preserve">
3 months US Treasury Securities
</t>
        </r>
      </text>
    </comment>
  </commentList>
</comments>
</file>

<file path=xl/sharedStrings.xml><?xml version="1.0" encoding="utf-8"?>
<sst xmlns="http://schemas.openxmlformats.org/spreadsheetml/2006/main" count="33" uniqueCount="26">
  <si>
    <t>от 2 до 7 дней</t>
  </si>
  <si>
    <t>от 8 дней до одного месяца</t>
  </si>
  <si>
    <t>от 1 до 3 месяцев</t>
  </si>
  <si>
    <t>от 3 до 6 месяцев</t>
  </si>
  <si>
    <t>от 6 до 9 месяцев</t>
  </si>
  <si>
    <t>от 9 до 12 месяцев</t>
  </si>
  <si>
    <t>от 3 до 4 лет</t>
  </si>
  <si>
    <t>от 4 до 5 лет</t>
  </si>
  <si>
    <t>от 5 до 7 лет</t>
  </si>
  <si>
    <t>от 7 до 10 лет</t>
  </si>
  <si>
    <t>Всего</t>
  </si>
  <si>
    <t>Чистая позиция -Net position</t>
  </si>
  <si>
    <t xml:space="preserve">Весовой коэффициент -Weighting factor </t>
  </si>
  <si>
    <t>Временной диапазон Time-band</t>
  </si>
  <si>
    <t xml:space="preserve">Взвешенная позиция по приведенной стоимости (Discounted Weighted position) </t>
  </si>
  <si>
    <t>Итого (Total)</t>
  </si>
  <si>
    <t>сом - som</t>
  </si>
  <si>
    <t>доллар - dollar</t>
  </si>
  <si>
    <t>другая валюта - other currency</t>
  </si>
  <si>
    <t>Взвешенная позиция -Weighted position</t>
  </si>
  <si>
    <t>Всего, в том числе</t>
  </si>
  <si>
    <t xml:space="preserve"> -</t>
  </si>
  <si>
    <t>от 1 до 2 лет</t>
  </si>
  <si>
    <t>от 2 лет до 3 лет</t>
  </si>
  <si>
    <t>свыше 10 лет</t>
  </si>
  <si>
    <t>следующий день или ранее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</si>
</sst>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\ _с_о_м;[Red]\-#,##0.0000\ _с_о_м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justify" vertical="center" wrapText="1"/>
    </xf>
    <xf numFmtId="0" fontId="0" fillId="0" borderId="1" xfId="0" applyBorder="1"/>
    <xf numFmtId="3" fontId="0" fillId="0" borderId="1" xfId="0" applyNumberFormat="1" applyBorder="1"/>
    <xf numFmtId="40" fontId="0" fillId="0" borderId="2" xfId="0" applyNumberFormat="1" applyFill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wrapText="1"/>
    </xf>
    <xf numFmtId="40" fontId="7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40" fontId="5" fillId="0" borderId="1" xfId="0" applyNumberFormat="1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40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tabSelected="1" zoomScaleNormal="100" workbookViewId="0">
      <selection activeCell="M5" sqref="M5"/>
    </sheetView>
  </sheetViews>
  <sheetFormatPr defaultRowHeight="15" x14ac:dyDescent="0.25"/>
  <cols>
    <col min="1" max="1" width="14.28515625" customWidth="1"/>
    <col min="2" max="2" width="10.28515625" customWidth="1"/>
    <col min="3" max="3" width="10.85546875" customWidth="1"/>
    <col min="4" max="6" width="9.42578125" bestFit="1" customWidth="1"/>
    <col min="7" max="7" width="11" bestFit="1" customWidth="1"/>
    <col min="8" max="9" width="10.42578125" bestFit="1" customWidth="1"/>
    <col min="10" max="11" width="12.5703125" bestFit="1" customWidth="1"/>
    <col min="12" max="16" width="12" bestFit="1" customWidth="1"/>
    <col min="17" max="17" width="12.85546875" bestFit="1" customWidth="1"/>
  </cols>
  <sheetData>
    <row r="1" spans="1:17" ht="51" x14ac:dyDescent="0.25">
      <c r="A1" s="13" t="s">
        <v>13</v>
      </c>
      <c r="B1" s="13"/>
      <c r="C1" s="5" t="s">
        <v>25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22</v>
      </c>
      <c r="K1" s="5" t="s">
        <v>23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24</v>
      </c>
      <c r="Q1" s="6" t="s">
        <v>10</v>
      </c>
    </row>
    <row r="2" spans="1:17" ht="30" x14ac:dyDescent="0.25">
      <c r="A2" s="14" t="s">
        <v>11</v>
      </c>
      <c r="B2" s="7" t="s">
        <v>20</v>
      </c>
      <c r="C2" s="8">
        <f>SUM(C3:C5)</f>
        <v>125</v>
      </c>
      <c r="D2" s="8">
        <f t="shared" ref="D2:Q2" si="0">SUM(D3:D5)</f>
        <v>-150</v>
      </c>
      <c r="E2" s="8">
        <f t="shared" si="0"/>
        <v>250</v>
      </c>
      <c r="F2" s="8">
        <f t="shared" si="0"/>
        <v>170</v>
      </c>
      <c r="G2" s="8">
        <f t="shared" si="0"/>
        <v>-230</v>
      </c>
      <c r="H2" s="8">
        <f t="shared" si="0"/>
        <v>370</v>
      </c>
      <c r="I2" s="8">
        <f t="shared" si="0"/>
        <v>330</v>
      </c>
      <c r="J2" s="8">
        <f t="shared" si="0"/>
        <v>-310</v>
      </c>
      <c r="K2" s="8">
        <f t="shared" si="0"/>
        <v>-310</v>
      </c>
      <c r="L2" s="8">
        <f t="shared" si="0"/>
        <v>370</v>
      </c>
      <c r="M2" s="8">
        <f t="shared" si="0"/>
        <v>490</v>
      </c>
      <c r="N2" s="8">
        <f t="shared" si="0"/>
        <v>250</v>
      </c>
      <c r="O2" s="8">
        <f t="shared" si="0"/>
        <v>135</v>
      </c>
      <c r="P2" s="8">
        <f t="shared" si="0"/>
        <v>125</v>
      </c>
      <c r="Q2" s="8">
        <f t="shared" si="0"/>
        <v>1615</v>
      </c>
    </row>
    <row r="3" spans="1:17" ht="15" customHeight="1" x14ac:dyDescent="0.25">
      <c r="A3" s="14"/>
      <c r="B3" s="9" t="s">
        <v>16</v>
      </c>
      <c r="C3" s="10">
        <v>100</v>
      </c>
      <c r="D3" s="10">
        <v>-200</v>
      </c>
      <c r="E3" s="10">
        <v>200</v>
      </c>
      <c r="F3" s="10">
        <v>200</v>
      </c>
      <c r="G3" s="10">
        <v>-300</v>
      </c>
      <c r="H3" s="10">
        <v>300</v>
      </c>
      <c r="I3" s="10">
        <v>300</v>
      </c>
      <c r="J3" s="10">
        <v>-400</v>
      </c>
      <c r="K3" s="10">
        <v>-400</v>
      </c>
      <c r="L3" s="10">
        <v>400</v>
      </c>
      <c r="M3" s="10">
        <v>400</v>
      </c>
      <c r="N3" s="10">
        <v>200</v>
      </c>
      <c r="O3" s="10">
        <v>100</v>
      </c>
      <c r="P3" s="10">
        <v>100</v>
      </c>
      <c r="Q3" s="8">
        <f>SUM(C3:P3)</f>
        <v>1000</v>
      </c>
    </row>
    <row r="4" spans="1:17" ht="29.25" customHeight="1" x14ac:dyDescent="0.25">
      <c r="A4" s="14"/>
      <c r="B4" s="9" t="s">
        <v>17</v>
      </c>
      <c r="C4" s="10">
        <v>30</v>
      </c>
      <c r="D4" s="10">
        <v>40</v>
      </c>
      <c r="E4" s="10">
        <v>40</v>
      </c>
      <c r="F4" s="10">
        <v>-40</v>
      </c>
      <c r="G4" s="10">
        <v>50</v>
      </c>
      <c r="H4" s="10">
        <v>50</v>
      </c>
      <c r="I4" s="10">
        <v>50</v>
      </c>
      <c r="J4" s="10">
        <v>60</v>
      </c>
      <c r="K4" s="10">
        <v>60</v>
      </c>
      <c r="L4" s="10">
        <v>-60</v>
      </c>
      <c r="M4" s="10">
        <v>60</v>
      </c>
      <c r="N4" s="10">
        <v>40</v>
      </c>
      <c r="O4" s="10">
        <v>30</v>
      </c>
      <c r="P4" s="10">
        <v>30</v>
      </c>
      <c r="Q4" s="8">
        <f>SUM(C4:P4)</f>
        <v>440</v>
      </c>
    </row>
    <row r="5" spans="1:17" ht="63" customHeight="1" x14ac:dyDescent="0.25">
      <c r="A5" s="14"/>
      <c r="B5" s="9" t="s">
        <v>18</v>
      </c>
      <c r="C5" s="10">
        <v>-5</v>
      </c>
      <c r="D5" s="10">
        <v>10</v>
      </c>
      <c r="E5" s="10">
        <v>10</v>
      </c>
      <c r="F5" s="10">
        <v>10</v>
      </c>
      <c r="G5" s="10">
        <v>20</v>
      </c>
      <c r="H5" s="10">
        <v>20</v>
      </c>
      <c r="I5" s="10">
        <v>-20</v>
      </c>
      <c r="J5" s="10">
        <v>30</v>
      </c>
      <c r="K5" s="10">
        <v>30</v>
      </c>
      <c r="L5" s="10">
        <v>30</v>
      </c>
      <c r="M5" s="10">
        <v>30</v>
      </c>
      <c r="N5" s="10">
        <v>10</v>
      </c>
      <c r="O5" s="10">
        <v>5</v>
      </c>
      <c r="P5" s="10">
        <v>-5</v>
      </c>
      <c r="Q5" s="8">
        <f>SUM(C5:P5)</f>
        <v>175</v>
      </c>
    </row>
    <row r="6" spans="1:17" ht="27.75" customHeight="1" x14ac:dyDescent="0.25">
      <c r="A6" s="14" t="s">
        <v>12</v>
      </c>
      <c r="B6" s="14"/>
      <c r="C6" s="11">
        <v>5.5999999999999999E-3</v>
      </c>
      <c r="D6" s="11">
        <v>2.5000000000000001E-2</v>
      </c>
      <c r="E6" s="11">
        <v>0.1056</v>
      </c>
      <c r="F6" s="11">
        <v>0.33339999999999997</v>
      </c>
      <c r="G6" s="10">
        <v>0.75</v>
      </c>
      <c r="H6" s="10">
        <v>1.25</v>
      </c>
      <c r="I6" s="10">
        <v>1.75</v>
      </c>
      <c r="J6" s="10">
        <v>2.77</v>
      </c>
      <c r="K6" s="10">
        <v>4.5</v>
      </c>
      <c r="L6" s="10">
        <v>6.14</v>
      </c>
      <c r="M6" s="10">
        <v>7.71</v>
      </c>
      <c r="N6" s="10">
        <v>10.15</v>
      </c>
      <c r="O6" s="10">
        <v>13.26</v>
      </c>
      <c r="P6" s="10">
        <v>17.84</v>
      </c>
      <c r="Q6" s="12" t="s">
        <v>21</v>
      </c>
    </row>
    <row r="7" spans="1:17" ht="27.75" customHeight="1" x14ac:dyDescent="0.25">
      <c r="A7" s="14" t="s">
        <v>19</v>
      </c>
      <c r="B7" s="7" t="s">
        <v>20</v>
      </c>
      <c r="C7" s="8">
        <f>C2*C6</f>
        <v>0.7</v>
      </c>
      <c r="D7" s="8">
        <f t="shared" ref="D7:P7" si="1">D2*D6</f>
        <v>-3.75</v>
      </c>
      <c r="E7" s="8">
        <f t="shared" si="1"/>
        <v>26.4</v>
      </c>
      <c r="F7" s="8">
        <f t="shared" si="1"/>
        <v>56.677999999999997</v>
      </c>
      <c r="G7" s="8">
        <f t="shared" si="1"/>
        <v>-172.5</v>
      </c>
      <c r="H7" s="8">
        <f t="shared" si="1"/>
        <v>462.5</v>
      </c>
      <c r="I7" s="8">
        <f t="shared" si="1"/>
        <v>577.5</v>
      </c>
      <c r="J7" s="8">
        <f t="shared" si="1"/>
        <v>-858.7</v>
      </c>
      <c r="K7" s="8">
        <f t="shared" si="1"/>
        <v>-1395</v>
      </c>
      <c r="L7" s="8">
        <f t="shared" si="1"/>
        <v>2271.7999999999997</v>
      </c>
      <c r="M7" s="8">
        <f t="shared" si="1"/>
        <v>3777.9</v>
      </c>
      <c r="N7" s="8">
        <f t="shared" si="1"/>
        <v>2537.5</v>
      </c>
      <c r="O7" s="8">
        <f t="shared" si="1"/>
        <v>1790.1</v>
      </c>
      <c r="P7" s="8">
        <f t="shared" si="1"/>
        <v>2230</v>
      </c>
      <c r="Q7" s="12">
        <f t="shared" ref="Q7:Q13" si="2">SUM(C7:P7)</f>
        <v>11301.128000000001</v>
      </c>
    </row>
    <row r="8" spans="1:17" ht="31.5" customHeight="1" x14ac:dyDescent="0.25">
      <c r="A8" s="14"/>
      <c r="B8" s="9" t="s">
        <v>16</v>
      </c>
      <c r="C8" s="10">
        <f t="shared" ref="C8:P8" si="3">C3*C6</f>
        <v>0.55999999999999994</v>
      </c>
      <c r="D8" s="10">
        <f t="shared" si="3"/>
        <v>-5</v>
      </c>
      <c r="E8" s="10">
        <f t="shared" si="3"/>
        <v>21.12</v>
      </c>
      <c r="F8" s="10">
        <f t="shared" si="3"/>
        <v>66.679999999999993</v>
      </c>
      <c r="G8" s="10">
        <f t="shared" si="3"/>
        <v>-225</v>
      </c>
      <c r="H8" s="10">
        <f t="shared" si="3"/>
        <v>375</v>
      </c>
      <c r="I8" s="10">
        <f t="shared" si="3"/>
        <v>525</v>
      </c>
      <c r="J8" s="10">
        <f t="shared" si="3"/>
        <v>-1108</v>
      </c>
      <c r="K8" s="10">
        <f t="shared" si="3"/>
        <v>-1800</v>
      </c>
      <c r="L8" s="10">
        <f t="shared" si="3"/>
        <v>2456</v>
      </c>
      <c r="M8" s="10">
        <f t="shared" si="3"/>
        <v>3084</v>
      </c>
      <c r="N8" s="10">
        <f t="shared" si="3"/>
        <v>2030</v>
      </c>
      <c r="O8" s="10">
        <f t="shared" si="3"/>
        <v>1326</v>
      </c>
      <c r="P8" s="10">
        <f t="shared" si="3"/>
        <v>1784</v>
      </c>
      <c r="Q8" s="8">
        <f t="shared" si="2"/>
        <v>8530.36</v>
      </c>
    </row>
    <row r="9" spans="1:17" ht="30" customHeight="1" x14ac:dyDescent="0.25">
      <c r="A9" s="14"/>
      <c r="B9" s="9" t="s">
        <v>17</v>
      </c>
      <c r="C9" s="10">
        <f t="shared" ref="C9:P9" si="4">C4*C6</f>
        <v>0.16800000000000001</v>
      </c>
      <c r="D9" s="10">
        <f t="shared" si="4"/>
        <v>1</v>
      </c>
      <c r="E9" s="10">
        <f t="shared" si="4"/>
        <v>4.2240000000000002</v>
      </c>
      <c r="F9" s="10">
        <f t="shared" si="4"/>
        <v>-13.335999999999999</v>
      </c>
      <c r="G9" s="10">
        <f t="shared" si="4"/>
        <v>37.5</v>
      </c>
      <c r="H9" s="10">
        <f t="shared" si="4"/>
        <v>62.5</v>
      </c>
      <c r="I9" s="10">
        <f t="shared" si="4"/>
        <v>87.5</v>
      </c>
      <c r="J9" s="10">
        <f t="shared" si="4"/>
        <v>166.2</v>
      </c>
      <c r="K9" s="10">
        <f t="shared" si="4"/>
        <v>270</v>
      </c>
      <c r="L9" s="10">
        <f t="shared" si="4"/>
        <v>-368.4</v>
      </c>
      <c r="M9" s="10">
        <f t="shared" si="4"/>
        <v>462.6</v>
      </c>
      <c r="N9" s="10">
        <f t="shared" si="4"/>
        <v>406</v>
      </c>
      <c r="O9" s="10">
        <f t="shared" si="4"/>
        <v>397.8</v>
      </c>
      <c r="P9" s="10">
        <f t="shared" si="4"/>
        <v>535.20000000000005</v>
      </c>
      <c r="Q9" s="8">
        <f t="shared" si="2"/>
        <v>2048.9560000000001</v>
      </c>
    </row>
    <row r="10" spans="1:17" ht="41.25" customHeight="1" x14ac:dyDescent="0.25">
      <c r="A10" s="14"/>
      <c r="B10" s="9" t="s">
        <v>18</v>
      </c>
      <c r="C10" s="10">
        <f t="shared" ref="C10:P10" si="5">C5*C6</f>
        <v>-2.8000000000000001E-2</v>
      </c>
      <c r="D10" s="10">
        <f t="shared" si="5"/>
        <v>0.25</v>
      </c>
      <c r="E10" s="10">
        <f t="shared" si="5"/>
        <v>1.056</v>
      </c>
      <c r="F10" s="10">
        <f t="shared" si="5"/>
        <v>3.3339999999999996</v>
      </c>
      <c r="G10" s="10">
        <f t="shared" si="5"/>
        <v>15</v>
      </c>
      <c r="H10" s="10">
        <f t="shared" si="5"/>
        <v>25</v>
      </c>
      <c r="I10" s="10">
        <f t="shared" si="5"/>
        <v>-35</v>
      </c>
      <c r="J10" s="10">
        <f t="shared" si="5"/>
        <v>83.1</v>
      </c>
      <c r="K10" s="10">
        <f t="shared" si="5"/>
        <v>135</v>
      </c>
      <c r="L10" s="10">
        <f t="shared" si="5"/>
        <v>184.2</v>
      </c>
      <c r="M10" s="10">
        <f t="shared" si="5"/>
        <v>231.3</v>
      </c>
      <c r="N10" s="10">
        <f t="shared" si="5"/>
        <v>101.5</v>
      </c>
      <c r="O10" s="10">
        <f t="shared" si="5"/>
        <v>66.3</v>
      </c>
      <c r="P10" s="10">
        <f t="shared" si="5"/>
        <v>-89.2</v>
      </c>
      <c r="Q10" s="8">
        <f t="shared" si="2"/>
        <v>721.8119999999999</v>
      </c>
    </row>
    <row r="11" spans="1:17" ht="41.25" customHeight="1" x14ac:dyDescent="0.25">
      <c r="A11" s="9" t="s">
        <v>14</v>
      </c>
      <c r="B11" s="9" t="s">
        <v>16</v>
      </c>
      <c r="C11" s="10">
        <f>C8/POWER(1+0.038,1/360)</f>
        <v>0.5599419873399335</v>
      </c>
      <c r="D11" s="10">
        <f>D8/POWER(1+0.038,4.5/360)</f>
        <v>-4.9976695567189209</v>
      </c>
      <c r="E11" s="10">
        <f>E8/POWER(1+0.035,19/360)</f>
        <v>21.0816886664965</v>
      </c>
      <c r="F11" s="10">
        <f>F8/POWER(1+0.0423,2/12)</f>
        <v>66.221162665846023</v>
      </c>
      <c r="G11" s="10">
        <f>G8/POWER(1+0.045,4.5/12)</f>
        <v>-221.31655897508796</v>
      </c>
      <c r="H11" s="10">
        <f>H8/POWER(1+0.045,7.5/12)</f>
        <v>364.82415580727917</v>
      </c>
      <c r="I11" s="10">
        <f>I8/POWER(1+0.0479,10.5/12)</f>
        <v>503.94070950499247</v>
      </c>
      <c r="J11" s="10">
        <f>J8/POWER(1+0.0479,1.5)</f>
        <v>-1032.9040965375564</v>
      </c>
      <c r="K11" s="10">
        <f>K8/POWER(1+0.05,2.5)</f>
        <v>-1593.3062415486254</v>
      </c>
      <c r="L11" s="10">
        <f>L8/POWER(1+0.05,3.5)</f>
        <v>2070.4550948377905</v>
      </c>
      <c r="M11" s="10">
        <f>M8/POWER(1+0.05,4.5)</f>
        <v>2476.0677495268133</v>
      </c>
      <c r="N11" s="10">
        <f>N8/POWER(1+0.06,6)</f>
        <v>1431.0698970925428</v>
      </c>
      <c r="O11" s="10">
        <f>O8/POWER(1+0.07,8.5)</f>
        <v>746.0731552385954</v>
      </c>
      <c r="P11" s="10">
        <f>P8/POWER(1+0.08,12.5)</f>
        <v>681.70724008075013</v>
      </c>
      <c r="Q11" s="8">
        <f t="shared" si="2"/>
        <v>5509.4762287904578</v>
      </c>
    </row>
    <row r="12" spans="1:17" ht="41.25" customHeight="1" x14ac:dyDescent="0.25">
      <c r="A12" s="9"/>
      <c r="B12" s="9" t="s">
        <v>17</v>
      </c>
      <c r="C12" s="10">
        <f>C9/POWER(1+0.0233,1/360)</f>
        <v>0.16798925175092039</v>
      </c>
      <c r="D12" s="10">
        <f>D9/POWER(1+0.0233,4.5/360)</f>
        <v>0.99971213270286163</v>
      </c>
      <c r="E12" s="10">
        <f>E9/POWER(1+0.0233,19/360)</f>
        <v>4.2188683632899888</v>
      </c>
      <c r="F12" s="10">
        <f>F9/POWER(1+0.0233,2/12)</f>
        <v>-13.284904123186749</v>
      </c>
      <c r="G12" s="10">
        <f>G9/POWER(1+0.0233,4.5/12)</f>
        <v>37.177497443273623</v>
      </c>
      <c r="H12" s="10">
        <f>H9/POWER(1+0.0238,7.5/12)</f>
        <v>61.587923844874076</v>
      </c>
      <c r="I12" s="10">
        <f>I9/POWER(1+0.0238,10.5/12)</f>
        <v>85.717563623380727</v>
      </c>
      <c r="J12" s="10">
        <f>J9/POWER(1+0.0232,1.5)</f>
        <v>160.57954471476577</v>
      </c>
      <c r="K12" s="10">
        <f>K9/POWER(1+0.0214,2.5)</f>
        <v>256.07909738572357</v>
      </c>
      <c r="L12" s="10">
        <f>L9/POWER(1+0.0214,3.5)</f>
        <v>-342.08508103220913</v>
      </c>
      <c r="M12" s="10">
        <f>M9/POWER(1+0.0214,4.5)</f>
        <v>420.5564398673489</v>
      </c>
      <c r="N12" s="10">
        <f>N9/POWER(1+0.0208,6)</f>
        <v>358.82448095784503</v>
      </c>
      <c r="O12" s="10">
        <f>O9/POWER(1+0.0208,8.5)</f>
        <v>333.94054920744588</v>
      </c>
      <c r="P12" s="10">
        <f>P9/POWER(1+0.0228,12.5)</f>
        <v>403.76820099227922</v>
      </c>
      <c r="Q12" s="8">
        <f t="shared" si="2"/>
        <v>1768.2478826292847</v>
      </c>
    </row>
    <row r="13" spans="1:17" ht="41.25" customHeight="1" x14ac:dyDescent="0.25">
      <c r="A13" s="9"/>
      <c r="B13" s="9" t="s">
        <v>18</v>
      </c>
      <c r="C13" s="10">
        <f>C10/POWER(1+0.0233,1/360)</f>
        <v>-2.7998208625153394E-2</v>
      </c>
      <c r="D13" s="10">
        <f>D10/POWER(1+0.0233,4.5/360)</f>
        <v>0.24992803317571541</v>
      </c>
      <c r="E13" s="10">
        <f>E10/POWER(1+0.0233,19/360)</f>
        <v>1.0547170908224972</v>
      </c>
      <c r="F13" s="10">
        <f>F10/POWER(1+0.0233,2/12)</f>
        <v>3.3212260307966872</v>
      </c>
      <c r="G13" s="10">
        <f>G10/POWER(1+0.0233,4.5/12)</f>
        <v>14.87099897730945</v>
      </c>
      <c r="H13" s="10">
        <f>H10/POWER(1+0.0238,7.5/12)</f>
        <v>24.635169537949633</v>
      </c>
      <c r="I13" s="10">
        <f>I10/POWER(1+0.0238,10.5/12)</f>
        <v>-34.287025449352292</v>
      </c>
      <c r="J13" s="10">
        <f>J10/POWER(1+0.0232,1.5)</f>
        <v>80.289772357382887</v>
      </c>
      <c r="K13" s="10">
        <f>K10/POWER(1+0.0214,2.5)</f>
        <v>128.03954869286179</v>
      </c>
      <c r="L13" s="10">
        <f>L10/POWER(1+0.0214,3.5)</f>
        <v>171.04254051610457</v>
      </c>
      <c r="M13" s="10">
        <f>M10/POWER(1+0.0214,4.5)</f>
        <v>210.27821993367445</v>
      </c>
      <c r="N13" s="10">
        <f>N10/POWER(1+0.0208,6)</f>
        <v>89.706120239461256</v>
      </c>
      <c r="O13" s="10">
        <f>O10/POWER(1+0.0208,8.5)</f>
        <v>55.656758201240969</v>
      </c>
      <c r="P13" s="10">
        <f>P10/POWER(1+0.0228,12.5)</f>
        <v>-67.294700165379865</v>
      </c>
      <c r="Q13" s="8">
        <f t="shared" si="2"/>
        <v>677.53527578742273</v>
      </c>
    </row>
    <row r="14" spans="1:17" ht="41.25" customHeight="1" x14ac:dyDescent="0.25">
      <c r="A14" s="15" t="s">
        <v>15</v>
      </c>
      <c r="B14" s="15"/>
      <c r="C14" s="8">
        <f>SUM(C11:C13)</f>
        <v>0.69993303046570055</v>
      </c>
      <c r="D14" s="8">
        <f>SUM(D11:D13)</f>
        <v>-3.7480293908403439</v>
      </c>
      <c r="E14" s="8">
        <f>SUM(E11:E13)</f>
        <v>26.355274120608986</v>
      </c>
      <c r="F14" s="8">
        <f>SUM(F11:F13)</f>
        <v>56.257484573455962</v>
      </c>
      <c r="G14" s="8">
        <f>SUM(G11:G13)</f>
        <v>-169.26806255450487</v>
      </c>
      <c r="H14" s="8">
        <f t="shared" ref="H14:O14" si="6">SUM(H11:H13)</f>
        <v>451.04724919010289</v>
      </c>
      <c r="I14" s="8">
        <f t="shared" si="6"/>
        <v>555.37124767902083</v>
      </c>
      <c r="J14" s="8">
        <f t="shared" si="6"/>
        <v>-792.03477946540772</v>
      </c>
      <c r="K14" s="8">
        <f t="shared" si="6"/>
        <v>-1209.1875954700399</v>
      </c>
      <c r="L14" s="8">
        <f t="shared" si="6"/>
        <v>1899.412554321686</v>
      </c>
      <c r="M14" s="8">
        <f t="shared" si="6"/>
        <v>3106.9024093278367</v>
      </c>
      <c r="N14" s="8">
        <f t="shared" si="6"/>
        <v>1879.6004982898489</v>
      </c>
      <c r="O14" s="8">
        <f t="shared" si="6"/>
        <v>1135.6704626472822</v>
      </c>
      <c r="P14" s="8">
        <f>SUM(P11:P13)</f>
        <v>1018.1807409076495</v>
      </c>
      <c r="Q14" s="8">
        <f>SUM(Q11:Q13)</f>
        <v>7955.2593872071648</v>
      </c>
    </row>
    <row r="15" spans="1:17" ht="79.5" customHeight="1" x14ac:dyDescent="0.25">
      <c r="C15" s="1"/>
      <c r="Q15" s="4">
        <f>Q14</f>
        <v>7955.2593872071648</v>
      </c>
    </row>
    <row r="16" spans="1:17" ht="30" customHeight="1" x14ac:dyDescent="0.25">
      <c r="A16" s="1"/>
      <c r="C16" s="1"/>
      <c r="Q16" s="3">
        <v>300000</v>
      </c>
    </row>
    <row r="17" spans="1:17" x14ac:dyDescent="0.25">
      <c r="A17" s="1"/>
      <c r="C17" s="1"/>
      <c r="Q17" s="2">
        <f>Q15/Q16*100</f>
        <v>2.6517531290690548</v>
      </c>
    </row>
    <row r="18" spans="1:17" x14ac:dyDescent="0.25">
      <c r="A18" s="1"/>
      <c r="C18" s="1"/>
    </row>
    <row r="19" spans="1:17" x14ac:dyDescent="0.25">
      <c r="A19" s="1"/>
      <c r="C19" s="1"/>
    </row>
    <row r="20" spans="1:17" x14ac:dyDescent="0.25">
      <c r="A20" s="1"/>
      <c r="C20" s="1"/>
    </row>
    <row r="21" spans="1:17" x14ac:dyDescent="0.25">
      <c r="A21" s="1"/>
      <c r="C21" s="1"/>
    </row>
    <row r="22" spans="1:17" x14ac:dyDescent="0.25">
      <c r="A22" s="1"/>
      <c r="C22" s="1"/>
    </row>
    <row r="23" spans="1:17" x14ac:dyDescent="0.25">
      <c r="A23" s="1"/>
    </row>
    <row r="24" spans="1:17" x14ac:dyDescent="0.25">
      <c r="A24" s="1"/>
    </row>
    <row r="25" spans="1:17" x14ac:dyDescent="0.25">
      <c r="A25" s="1"/>
    </row>
    <row r="26" spans="1:17" x14ac:dyDescent="0.25">
      <c r="A26" s="1"/>
    </row>
    <row r="27" spans="1:17" x14ac:dyDescent="0.25">
      <c r="A27" s="1"/>
    </row>
    <row r="28" spans="1:17" x14ac:dyDescent="0.25">
      <c r="A28" s="1"/>
    </row>
    <row r="29" spans="1:17" x14ac:dyDescent="0.25">
      <c r="A29" s="1"/>
    </row>
    <row r="30" spans="1:17" x14ac:dyDescent="0.25">
      <c r="A30" s="1"/>
    </row>
  </sheetData>
  <mergeCells count="5">
    <mergeCell ref="A1:B1"/>
    <mergeCell ref="A6:B6"/>
    <mergeCell ref="A14:B14"/>
    <mergeCell ref="A2:A5"/>
    <mergeCell ref="A7:A10"/>
  </mergeCells>
  <pageMargins left="0.7" right="0.7" top="0.75" bottom="0.75" header="0.3" footer="0.3"/>
  <pageSetup paperSize="9"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Нарынбек кызы Жылдыз</dc:creator>
  <cp:lastModifiedBy>Ипасова Наргиза Аманбековна</cp:lastModifiedBy>
  <cp:lastPrinted>2019-03-28T03:10:59Z</cp:lastPrinted>
  <dcterms:created xsi:type="dcterms:W3CDTF">2019-03-27T12:22:46Z</dcterms:created>
  <dcterms:modified xsi:type="dcterms:W3CDTF">2021-09-20T08:30:12Z</dcterms:modified>
</cp:coreProperties>
</file>