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C165" i="30" l="1"/>
  <c r="H165" i="30"/>
  <c r="B165" i="30" s="1"/>
  <c r="B333" i="10"/>
  <c r="C333" i="10"/>
  <c r="H333" i="10"/>
  <c r="I333" i="10"/>
  <c r="B333" i="13"/>
  <c r="C333" i="13"/>
  <c r="H333" i="13"/>
  <c r="I333" i="13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C165" i="29"/>
  <c r="H165" i="29"/>
  <c r="I165" i="29" s="1"/>
  <c r="B333" i="9"/>
  <c r="C333" i="9"/>
  <c r="H333" i="9"/>
  <c r="I333" i="9"/>
  <c r="B333" i="12"/>
  <c r="C333" i="12"/>
  <c r="H333" i="12"/>
  <c r="I333" i="12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T333" i="5" s="1"/>
  <c r="U333" i="11"/>
  <c r="I165" i="30" l="1"/>
  <c r="B333" i="7"/>
  <c r="F333" i="4" s="1"/>
  <c r="B165" i="29"/>
  <c r="B333" i="6" s="1"/>
  <c r="D333" i="4" s="1"/>
  <c r="B165" i="28"/>
  <c r="C333" i="7"/>
  <c r="G333" i="4" s="1"/>
  <c r="C333" i="8"/>
  <c r="B333" i="8"/>
  <c r="P333" i="5"/>
  <c r="B333" i="11"/>
  <c r="H333" i="7"/>
  <c r="F333" i="5"/>
  <c r="I333" i="7"/>
  <c r="D333" i="5"/>
  <c r="K333" i="5"/>
  <c r="C165" i="28"/>
  <c r="R333" i="5"/>
  <c r="C333" i="6"/>
  <c r="E333" i="4" s="1"/>
  <c r="E333" i="5"/>
  <c r="I333" i="8"/>
  <c r="H333" i="8"/>
  <c r="H333" i="11"/>
  <c r="C333" i="11"/>
  <c r="L333" i="5"/>
  <c r="G333" i="5"/>
  <c r="H333" i="6"/>
  <c r="I333" i="6"/>
  <c r="S333" i="5"/>
  <c r="N333" i="5"/>
  <c r="J333" i="5"/>
  <c r="H165" i="28"/>
  <c r="I165" i="28"/>
  <c r="O333" i="5"/>
  <c r="U333" i="5"/>
  <c r="M333" i="5"/>
  <c r="Q333" i="5"/>
  <c r="I333" i="1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B333" i="4" l="1"/>
  <c r="B333" i="5"/>
  <c r="C333" i="4"/>
  <c r="H333" i="5"/>
  <c r="C333" i="5"/>
  <c r="I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H164" i="30"/>
  <c r="I164" i="30" s="1"/>
  <c r="C164" i="3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H160" i="28" l="1"/>
  <c r="B323" i="8"/>
  <c r="B325" i="8"/>
  <c r="B327" i="8"/>
  <c r="B329" i="8"/>
  <c r="B331" i="8"/>
  <c r="B322" i="11"/>
  <c r="B328" i="11"/>
  <c r="B326" i="11"/>
  <c r="B330" i="11"/>
  <c r="B324" i="11"/>
  <c r="B332" i="11"/>
  <c r="H156" i="28"/>
  <c r="B160" i="29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C332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I332" i="8"/>
  <c r="P324" i="5"/>
  <c r="D329" i="5"/>
  <c r="P332" i="5"/>
  <c r="T332" i="5"/>
  <c r="C322" i="8"/>
  <c r="C324" i="8"/>
  <c r="C325" i="8"/>
  <c r="C326" i="8"/>
  <c r="C327" i="8"/>
  <c r="C328" i="8"/>
  <c r="C329" i="8"/>
  <c r="C330" i="8"/>
  <c r="C331" i="8"/>
  <c r="C332" i="8"/>
  <c r="C328" i="6"/>
  <c r="E328" i="4" s="1"/>
  <c r="I322" i="6"/>
  <c r="I324" i="6"/>
  <c r="I326" i="6"/>
  <c r="I328" i="6"/>
  <c r="I330" i="6"/>
  <c r="I332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B328" i="6"/>
  <c r="D328" i="4" s="1"/>
  <c r="I329" i="6"/>
  <c r="I331" i="6"/>
  <c r="O328" i="5"/>
  <c r="S328" i="5"/>
  <c r="N325" i="5"/>
  <c r="F328" i="5"/>
  <c r="P328" i="5"/>
  <c r="B156" i="29"/>
  <c r="B164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F332" i="5"/>
  <c r="L332" i="5"/>
  <c r="I322" i="11"/>
  <c r="B323" i="11"/>
  <c r="I324" i="11"/>
  <c r="B325" i="11"/>
  <c r="I326" i="11"/>
  <c r="B327" i="11"/>
  <c r="I328" i="11"/>
  <c r="B329" i="11"/>
  <c r="I330" i="11"/>
  <c r="B331" i="11"/>
  <c r="I332" i="11"/>
  <c r="E325" i="5"/>
  <c r="M328" i="5"/>
  <c r="U328" i="5"/>
  <c r="Q330" i="5"/>
  <c r="U330" i="5"/>
  <c r="G332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D332" i="5"/>
  <c r="J332" i="5"/>
  <c r="N332" i="5"/>
  <c r="R332" i="5"/>
  <c r="B322" i="8"/>
  <c r="I323" i="8"/>
  <c r="B324" i="8"/>
  <c r="I325" i="8"/>
  <c r="B326" i="8"/>
  <c r="I327" i="8"/>
  <c r="B328" i="8"/>
  <c r="I329" i="8"/>
  <c r="B330" i="8"/>
  <c r="I331" i="8"/>
  <c r="B332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K332" i="5"/>
  <c r="S332" i="5"/>
  <c r="I324" i="7"/>
  <c r="B325" i="7"/>
  <c r="F325" i="4" s="1"/>
  <c r="I328" i="7"/>
  <c r="I332" i="7"/>
  <c r="B153" i="28"/>
  <c r="H154" i="28"/>
  <c r="J322" i="5"/>
  <c r="G324" i="5"/>
  <c r="I162" i="28"/>
  <c r="H163" i="28"/>
  <c r="M332" i="5"/>
  <c r="Q332" i="5"/>
  <c r="U332" i="5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H164" i="28"/>
  <c r="G323" i="5"/>
  <c r="Q323" i="5"/>
  <c r="E324" i="5"/>
  <c r="K326" i="5"/>
  <c r="S326" i="5"/>
  <c r="G327" i="5"/>
  <c r="Q327" i="5"/>
  <c r="E328" i="5"/>
  <c r="Q331" i="5"/>
  <c r="E332" i="5"/>
  <c r="O332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I164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321" i="6"/>
  <c r="H322" i="6"/>
  <c r="H323" i="6"/>
  <c r="H324" i="6"/>
  <c r="H325" i="6"/>
  <c r="H326" i="6"/>
  <c r="H327" i="6"/>
  <c r="H328" i="6"/>
  <c r="H329" i="6"/>
  <c r="H330" i="6"/>
  <c r="H331" i="6"/>
  <c r="H332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H332" i="7"/>
  <c r="B154" i="30"/>
  <c r="B156" i="30"/>
  <c r="B158" i="30"/>
  <c r="B159" i="30"/>
  <c r="B161" i="30"/>
  <c r="B162" i="30"/>
  <c r="B163" i="30"/>
  <c r="B164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29" i="6" l="1"/>
  <c r="E329" i="4" s="1"/>
  <c r="H324" i="5"/>
  <c r="H327" i="5"/>
  <c r="H332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32" i="6"/>
  <c r="E332" i="4" s="1"/>
  <c r="B332" i="6"/>
  <c r="D332" i="4" s="1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C328" i="4"/>
  <c r="I323" i="5"/>
  <c r="I331" i="5"/>
  <c r="I332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328" i="4"/>
  <c r="C164" i="28"/>
  <c r="C332" i="7"/>
  <c r="G332" i="4" s="1"/>
  <c r="B164" i="28"/>
  <c r="B332" i="7"/>
  <c r="F332" i="4" s="1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C325" i="4" l="1"/>
  <c r="C323" i="4"/>
  <c r="B329" i="5"/>
  <c r="C329" i="5"/>
  <c r="C330" i="5"/>
  <c r="B330" i="5"/>
  <c r="C326" i="5"/>
  <c r="B326" i="5"/>
  <c r="C332" i="4"/>
  <c r="B332" i="4"/>
  <c r="B326" i="4"/>
  <c r="C326" i="4"/>
  <c r="C322" i="5"/>
  <c r="B322" i="5"/>
  <c r="C327" i="4"/>
  <c r="B327" i="4"/>
  <c r="C332" i="5"/>
  <c r="B332" i="5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I150" i="29"/>
  <c r="H150" i="29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C302" i="7"/>
  <c r="G302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7" i="7" l="1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C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7" i="4" l="1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C29" i="28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57" i="6" l="1"/>
  <c r="E257" i="4" s="1"/>
  <c r="C89" i="28"/>
  <c r="B257" i="6"/>
  <c r="D257" i="4" s="1"/>
  <c r="B255" i="6"/>
  <c r="D255" i="4" s="1"/>
  <c r="B255" i="4" s="1"/>
  <c r="B191" i="6"/>
  <c r="D191" i="4" s="1"/>
  <c r="C199" i="6"/>
  <c r="E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C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B257" i="4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199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<sst xmlns="http://schemas.openxmlformats.org/spreadsheetml/2006/main" count="4183" uniqueCount="90">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</sst>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65"/>
  <sheetViews>
    <sheetView tabSelected="1" zoomScale="75" zoomScaleNormal="75" workbookViewId="0">
      <pane ySplit="8" topLeftCell="A309" activePane="bottomLeft" state="frozen"/>
      <selection activeCell="D166" sqref="D166"/>
      <selection pane="bottomLeft" activeCell="D343" sqref="D34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8" t="s">
        <v>2</v>
      </c>
      <c r="B6" s="62" t="s">
        <v>70</v>
      </c>
      <c r="C6" s="62" t="s">
        <v>3</v>
      </c>
      <c r="D6" s="58" t="s">
        <v>4</v>
      </c>
      <c r="E6" s="58"/>
      <c r="F6" s="58"/>
      <c r="G6" s="58"/>
    </row>
    <row r="7" spans="1:7" s="8" customFormat="1" ht="13.5" customHeight="1" x14ac:dyDescent="0.2">
      <c r="A7" s="58"/>
      <c r="B7" s="62"/>
      <c r="C7" s="62"/>
      <c r="D7" s="60" t="s">
        <v>5</v>
      </c>
      <c r="E7" s="61"/>
      <c r="F7" s="60" t="s">
        <v>6</v>
      </c>
      <c r="G7" s="61"/>
    </row>
    <row r="8" spans="1:7" s="8" customFormat="1" ht="38.25" x14ac:dyDescent="0.2">
      <c r="A8" s="59"/>
      <c r="B8" s="63"/>
      <c r="C8" s="63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thickBot="1" x14ac:dyDescent="0.25">
      <c r="A333" s="43" t="s">
        <v>89</v>
      </c>
      <c r="B333" s="44">
        <f t="shared" ref="B333" si="18">D333+F333</f>
        <v>337220402.32999998</v>
      </c>
      <c r="C333" s="45">
        <f t="shared" ref="C333" si="19">(D333*E333+F333*G333)/(D333+F333)</f>
        <v>3.280258491073488</v>
      </c>
      <c r="D333" s="46">
        <f>'6.deposits by maturity NC'!B333</f>
        <v>174514943.96000001</v>
      </c>
      <c r="E333" s="47">
        <f>'6.deposits by maturity NC'!C333</f>
        <v>5.7766283548443011</v>
      </c>
      <c r="F333" s="44">
        <f>'10.deposits by maturity FC'!B333</f>
        <v>162705458.36999997</v>
      </c>
      <c r="G333" s="45">
        <f>'10.deposits by maturity FC'!C333</f>
        <v>0.6026971403737551</v>
      </c>
    </row>
    <row r="334" spans="1:7" s="9" customFormat="1" ht="4.5" customHeight="1" x14ac:dyDescent="0.2">
      <c r="A334" s="10"/>
      <c r="B334" s="11"/>
      <c r="C334" s="12"/>
      <c r="D334" s="11"/>
      <c r="E334" s="12"/>
      <c r="F334" s="11"/>
      <c r="G334" s="12"/>
    </row>
    <row r="335" spans="1:7" hidden="1" x14ac:dyDescent="0.2">
      <c r="A335" s="13" t="s">
        <v>60</v>
      </c>
      <c r="B335" s="14"/>
      <c r="C335" s="15"/>
      <c r="E335" s="15"/>
      <c r="F335" s="14"/>
      <c r="G335" s="15"/>
    </row>
    <row r="337" spans="2:14" x14ac:dyDescent="0.2">
      <c r="B337" s="11"/>
      <c r="C337" s="15"/>
      <c r="D337" s="11"/>
      <c r="E337" s="15"/>
      <c r="F337" s="11"/>
      <c r="G337" s="15"/>
      <c r="I337" s="56"/>
      <c r="J337" s="56"/>
      <c r="K337" s="56"/>
      <c r="L337" s="56"/>
      <c r="M337" s="56"/>
      <c r="N337" s="56"/>
    </row>
    <row r="338" spans="2:14" x14ac:dyDescent="0.2">
      <c r="B338" s="11"/>
      <c r="C338" s="15"/>
      <c r="D338" s="11"/>
      <c r="E338" s="15"/>
      <c r="F338" s="11"/>
      <c r="G338" s="15"/>
      <c r="I338" s="56"/>
      <c r="J338" s="56"/>
      <c r="K338" s="56"/>
      <c r="L338" s="56"/>
      <c r="M338" s="56"/>
      <c r="N338" s="56"/>
    </row>
    <row r="339" spans="2:14" x14ac:dyDescent="0.2">
      <c r="B339" s="11"/>
      <c r="C339" s="15"/>
      <c r="D339" s="11"/>
      <c r="E339" s="15"/>
      <c r="F339" s="11"/>
      <c r="G339" s="15"/>
      <c r="I339" s="56"/>
      <c r="J339" s="56"/>
      <c r="K339" s="56"/>
      <c r="L339" s="56"/>
      <c r="M339" s="56"/>
      <c r="N339" s="56"/>
    </row>
    <row r="340" spans="2:14" x14ac:dyDescent="0.2">
      <c r="B340" s="57"/>
      <c r="C340" s="57"/>
      <c r="D340" s="57"/>
      <c r="E340" s="57"/>
      <c r="F340" s="57"/>
      <c r="G340" s="57"/>
      <c r="I340" s="56"/>
      <c r="J340" s="56"/>
      <c r="K340" s="56"/>
      <c r="L340" s="56"/>
      <c r="M340" s="56"/>
      <c r="N340" s="56"/>
    </row>
    <row r="341" spans="2:14" x14ac:dyDescent="0.2">
      <c r="B341" s="12"/>
      <c r="C341" s="12"/>
      <c r="D341" s="12"/>
      <c r="E341" s="12"/>
      <c r="F341" s="12"/>
      <c r="G341" s="12"/>
      <c r="H341" s="12"/>
      <c r="I341" s="56"/>
      <c r="J341" s="56"/>
      <c r="K341" s="56"/>
      <c r="L341" s="56"/>
      <c r="M341" s="56"/>
      <c r="N341" s="56"/>
    </row>
    <row r="342" spans="2:14" x14ac:dyDescent="0.2">
      <c r="B342" s="12"/>
      <c r="C342" s="12"/>
      <c r="D342" s="12"/>
      <c r="E342" s="12"/>
      <c r="F342" s="12"/>
      <c r="G342" s="12"/>
      <c r="H342" s="12"/>
      <c r="I342" s="56"/>
      <c r="J342" s="56"/>
      <c r="K342" s="56"/>
      <c r="L342" s="56"/>
      <c r="M342" s="56"/>
      <c r="N342" s="56"/>
    </row>
    <row r="343" spans="2:14" x14ac:dyDescent="0.2">
      <c r="B343" s="12"/>
      <c r="C343" s="12"/>
      <c r="D343" s="12"/>
      <c r="E343" s="12"/>
      <c r="F343" s="12"/>
      <c r="G343" s="12"/>
      <c r="H343" s="12"/>
      <c r="I343" s="56"/>
      <c r="J343" s="56"/>
      <c r="K343" s="56"/>
      <c r="L343" s="56"/>
      <c r="M343" s="56"/>
      <c r="N343" s="56"/>
    </row>
    <row r="344" spans="2:14" x14ac:dyDescent="0.2">
      <c r="B344" s="11"/>
      <c r="C344" s="15"/>
      <c r="D344" s="11"/>
      <c r="E344" s="15"/>
      <c r="F344" s="11"/>
      <c r="G344" s="15"/>
      <c r="I344" s="56"/>
      <c r="J344" s="56"/>
      <c r="K344" s="56"/>
      <c r="L344" s="56"/>
      <c r="M344" s="56"/>
      <c r="N344" s="56"/>
    </row>
    <row r="345" spans="2:14" x14ac:dyDescent="0.2">
      <c r="B345" s="11"/>
      <c r="C345" s="15"/>
      <c r="D345" s="11"/>
      <c r="E345" s="15"/>
      <c r="F345" s="11"/>
      <c r="G345" s="15"/>
      <c r="I345" s="56"/>
      <c r="J345" s="56"/>
      <c r="K345" s="56"/>
      <c r="L345" s="56"/>
      <c r="M345" s="56"/>
      <c r="N345" s="56"/>
    </row>
    <row r="346" spans="2:14" x14ac:dyDescent="0.2">
      <c r="B346" s="11"/>
      <c r="C346" s="15"/>
      <c r="D346" s="11"/>
      <c r="E346" s="15"/>
      <c r="F346" s="11"/>
      <c r="G346" s="15"/>
      <c r="I346" s="56"/>
      <c r="J346" s="56"/>
      <c r="K346" s="56"/>
      <c r="L346" s="56"/>
      <c r="M346" s="56"/>
      <c r="N346" s="56"/>
    </row>
    <row r="347" spans="2:14" x14ac:dyDescent="0.2">
      <c r="B347" s="11"/>
      <c r="C347" s="15"/>
      <c r="D347" s="11"/>
      <c r="E347" s="15"/>
      <c r="F347" s="11"/>
      <c r="G347" s="15"/>
      <c r="I347" s="56"/>
      <c r="J347" s="56"/>
      <c r="K347" s="56"/>
      <c r="L347" s="56"/>
      <c r="M347" s="56"/>
      <c r="N347" s="56"/>
    </row>
    <row r="348" spans="2:14" x14ac:dyDescent="0.2">
      <c r="B348" s="11"/>
      <c r="C348" s="15"/>
      <c r="D348" s="11"/>
      <c r="E348" s="15"/>
      <c r="F348" s="11"/>
      <c r="G348" s="15"/>
      <c r="I348" s="56"/>
      <c r="J348" s="56"/>
      <c r="K348" s="56"/>
      <c r="L348" s="56"/>
      <c r="M348" s="56"/>
      <c r="N348" s="56"/>
    </row>
    <row r="349" spans="2:14" x14ac:dyDescent="0.2">
      <c r="B349" s="11"/>
      <c r="C349" s="15"/>
      <c r="D349" s="11"/>
      <c r="E349" s="15"/>
      <c r="F349" s="11"/>
      <c r="G349" s="15"/>
      <c r="I349" s="56"/>
      <c r="J349" s="56"/>
      <c r="K349" s="56"/>
      <c r="L349" s="56"/>
      <c r="M349" s="56"/>
      <c r="N349" s="56"/>
    </row>
    <row r="350" spans="2:14" x14ac:dyDescent="0.2">
      <c r="B350" s="11"/>
      <c r="C350" s="15"/>
      <c r="D350" s="11"/>
      <c r="E350" s="15"/>
      <c r="F350" s="11"/>
      <c r="G350" s="15"/>
      <c r="I350" s="56"/>
      <c r="J350" s="56"/>
      <c r="K350" s="56"/>
      <c r="L350" s="56"/>
      <c r="M350" s="56"/>
      <c r="N350" s="56"/>
    </row>
    <row r="351" spans="2:14" x14ac:dyDescent="0.2">
      <c r="B351" s="11"/>
      <c r="C351" s="15"/>
      <c r="D351" s="11"/>
      <c r="E351" s="15"/>
      <c r="F351" s="11"/>
      <c r="G351" s="15"/>
      <c r="I351" s="56"/>
      <c r="J351" s="56"/>
      <c r="K351" s="56"/>
      <c r="L351" s="56"/>
      <c r="M351" s="56"/>
      <c r="N351" s="56"/>
    </row>
    <row r="352" spans="2:14" x14ac:dyDescent="0.2">
      <c r="B352" s="11"/>
      <c r="C352" s="15"/>
      <c r="D352" s="11"/>
      <c r="E352" s="15"/>
      <c r="F352" s="11"/>
      <c r="G352" s="15"/>
      <c r="I352" s="56"/>
      <c r="J352" s="56"/>
      <c r="K352" s="56"/>
      <c r="L352" s="56"/>
      <c r="M352" s="56"/>
      <c r="N352" s="56"/>
    </row>
    <row r="353" spans="2:7" x14ac:dyDescent="0.2">
      <c r="B353" s="24"/>
      <c r="C353" s="24"/>
      <c r="D353" s="24"/>
      <c r="E353" s="24"/>
      <c r="F353" s="24"/>
      <c r="G353" s="24"/>
    </row>
    <row r="354" spans="2:7" x14ac:dyDescent="0.2">
      <c r="B354" s="24"/>
      <c r="C354" s="24"/>
      <c r="D354" s="24"/>
      <c r="E354" s="24"/>
      <c r="F354" s="24"/>
      <c r="G354" s="24"/>
    </row>
    <row r="355" spans="2:7" x14ac:dyDescent="0.2">
      <c r="B355" s="24"/>
      <c r="C355" s="24"/>
      <c r="D355" s="24"/>
      <c r="E355" s="24"/>
      <c r="F355" s="24"/>
      <c r="G355" s="24"/>
    </row>
    <row r="356" spans="2:7" x14ac:dyDescent="0.2">
      <c r="B356" s="24"/>
      <c r="C356" s="24"/>
      <c r="D356" s="24"/>
      <c r="E356" s="24"/>
      <c r="F356" s="24"/>
      <c r="G356" s="24"/>
    </row>
    <row r="357" spans="2:7" x14ac:dyDescent="0.2">
      <c r="B357" s="24"/>
      <c r="C357" s="24"/>
      <c r="D357" s="24"/>
      <c r="E357" s="24"/>
      <c r="F357" s="24"/>
      <c r="G357" s="24"/>
    </row>
    <row r="358" spans="2:7" x14ac:dyDescent="0.2">
      <c r="B358" s="24"/>
      <c r="C358" s="24"/>
      <c r="D358" s="24"/>
      <c r="E358" s="24"/>
      <c r="F358" s="24"/>
      <c r="G358" s="24"/>
    </row>
    <row r="359" spans="2:7" x14ac:dyDescent="0.2">
      <c r="B359" s="24"/>
      <c r="C359" s="24"/>
      <c r="D359" s="24"/>
      <c r="E359" s="24"/>
      <c r="F359" s="24"/>
      <c r="G359" s="24"/>
    </row>
    <row r="360" spans="2:7" x14ac:dyDescent="0.2">
      <c r="B360" s="24"/>
      <c r="C360" s="24"/>
      <c r="D360" s="24"/>
      <c r="E360" s="24"/>
      <c r="F360" s="24"/>
      <c r="G360" s="24"/>
    </row>
    <row r="361" spans="2:7" x14ac:dyDescent="0.2">
      <c r="B361" s="24"/>
      <c r="C361" s="24"/>
      <c r="D361" s="24"/>
      <c r="E361" s="24"/>
      <c r="F361" s="24"/>
      <c r="G361" s="24"/>
    </row>
    <row r="362" spans="2:7" x14ac:dyDescent="0.2">
      <c r="B362" s="24"/>
      <c r="C362" s="24"/>
      <c r="D362" s="24"/>
      <c r="E362" s="24"/>
      <c r="F362" s="24"/>
      <c r="G362" s="24"/>
    </row>
    <row r="363" spans="2:7" x14ac:dyDescent="0.2">
      <c r="B363" s="24"/>
      <c r="C363" s="24"/>
      <c r="D363" s="24"/>
      <c r="E363" s="24"/>
      <c r="F363" s="24"/>
      <c r="G363" s="24"/>
    </row>
    <row r="364" spans="2:7" x14ac:dyDescent="0.2">
      <c r="B364" s="24"/>
    </row>
    <row r="365" spans="2:7" x14ac:dyDescent="0.2">
      <c r="B365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36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C340" sqref="C340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8</v>
      </c>
      <c r="E6" s="73"/>
      <c r="F6" s="65" t="s">
        <v>9</v>
      </c>
      <c r="G6" s="66"/>
      <c r="H6" s="65" t="s">
        <v>10</v>
      </c>
      <c r="I6" s="66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67"/>
      <c r="G7" s="68"/>
      <c r="H7" s="67"/>
      <c r="I7" s="68"/>
      <c r="J7" s="67" t="s">
        <v>12</v>
      </c>
      <c r="K7" s="68"/>
      <c r="L7" s="67" t="s">
        <v>13</v>
      </c>
      <c r="M7" s="68"/>
      <c r="N7" s="64" t="s">
        <v>14</v>
      </c>
      <c r="O7" s="64"/>
      <c r="P7" s="64" t="s">
        <v>15</v>
      </c>
      <c r="Q7" s="64"/>
      <c r="R7" s="64" t="s">
        <v>16</v>
      </c>
      <c r="S7" s="64"/>
      <c r="T7" s="64" t="s">
        <v>17</v>
      </c>
      <c r="U7" s="64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thickBot="1" x14ac:dyDescent="0.25">
      <c r="A333" s="43" t="s">
        <v>89</v>
      </c>
      <c r="B333" s="53">
        <f>'3.deposits individuals'!B333+'4.deposits legal entities'!B333+'5.deposits non-residents'!B165</f>
        <v>337220402.32999998</v>
      </c>
      <c r="C333" s="54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3">
        <f>'3.deposits individuals'!D333+'4.deposits legal entities'!D333+'5.deposits non-residents'!D165</f>
        <v>130838524.99999999</v>
      </c>
      <c r="E333" s="54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3">
        <f>'3.deposits individuals'!F333+'4.deposits legal entities'!F333+'5.deposits non-residents'!F165</f>
        <v>109493416.03999999</v>
      </c>
      <c r="G333" s="54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3">
        <f t="shared" ref="H333" si="22">J333+L333+N333+P333+R333+T333</f>
        <v>96888461.290000007</v>
      </c>
      <c r="I333" s="54">
        <f t="shared" ref="I333" si="23">(J333*K333+L333*M333+N333*O333+P333*Q333+R333*S333+T333*U333)/(J333+L333+N333+P333+R333+T333)</f>
        <v>9.5033336413335441</v>
      </c>
      <c r="J333" s="53">
        <f>'3.deposits individuals'!J333+'4.deposits legal entities'!J333+'5.deposits non-residents'!J165</f>
        <v>7347943</v>
      </c>
      <c r="K333" s="54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3">
        <f>'3.deposits individuals'!L333+'4.deposits legal entities'!L333+'5.deposits non-residents'!L165</f>
        <v>13566846.310000001</v>
      </c>
      <c r="M333" s="54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3">
        <f>'3.deposits individuals'!N333+'4.deposits legal entities'!N333+'5.deposits non-residents'!N165</f>
        <v>20922365.289999999</v>
      </c>
      <c r="O333" s="54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3">
        <f>'3.deposits individuals'!P333+'4.deposits legal entities'!P333+'5.deposits non-residents'!P165</f>
        <v>30942563.379999999</v>
      </c>
      <c r="Q333" s="54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3">
        <f>'3.deposits individuals'!R333+'4.deposits legal entities'!R333+'5.deposits non-residents'!R165</f>
        <v>22117212.82</v>
      </c>
      <c r="S333" s="54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3">
        <f>'3.deposits individuals'!T333+'4.deposits legal entities'!T333+'5.deposits non-residents'!T165</f>
        <v>1991530.49</v>
      </c>
      <c r="U333" s="54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5.0999999999999996" customHeight="1" x14ac:dyDescent="0.2"/>
    <row r="335" spans="1:21" x14ac:dyDescent="0.2">
      <c r="A335" s="18" t="s">
        <v>62</v>
      </c>
      <c r="D335" s="14"/>
      <c r="E335" s="14"/>
      <c r="T335" s="19"/>
    </row>
    <row r="336" spans="1:21" hidden="1" x14ac:dyDescent="0.2">
      <c r="A336" s="13" t="s">
        <v>61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H346" sqref="H34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55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thickBot="1" x14ac:dyDescent="0.25">
      <c r="A333" s="43" t="s">
        <v>89</v>
      </c>
      <c r="B333" s="53">
        <f>'7.individuals NC'!B333+'11.individulas FC'!B333</f>
        <v>128420557.22</v>
      </c>
      <c r="C333" s="54">
        <f>('7.individuals NC'!B333*'7.individuals NC'!C333+'11.individulas FC'!B333*'11.individulas FC'!C333)/('7.individuals NC'!B333+'11.individulas FC'!B333)</f>
        <v>5.2604005432145255</v>
      </c>
      <c r="D333" s="53">
        <f>'7.individuals NC'!D333+'11.individulas FC'!D333</f>
        <v>3885448.87</v>
      </c>
      <c r="E333" s="54">
        <f>('7.individuals NC'!D333*'7.individuals NC'!E333+'11.individulas FC'!D333*'11.individulas FC'!E333)/('7.individuals NC'!D333+'11.individulas FC'!D333)</f>
        <v>5.0766809910433877E-2</v>
      </c>
      <c r="F333" s="53">
        <f>'7.individuals NC'!F333+'11.individulas FC'!F333</f>
        <v>63038019.75</v>
      </c>
      <c r="G333" s="54">
        <f>('7.individuals NC'!F333*'7.individuals NC'!G333+'11.individulas FC'!F333*'11.individulas FC'!G333)/('7.individuals NC'!F333+'11.individulas FC'!F333)</f>
        <v>0.37396560504424797</v>
      </c>
      <c r="H333" s="53">
        <f t="shared" ref="H333" si="18">J333+L333+N333+P333+R333+T333</f>
        <v>61497088.600000001</v>
      </c>
      <c r="I333" s="54">
        <f t="shared" ref="I333" si="19">(J333*K333+L333*M333+N333*O333+P333*Q333+R333*S333+T333*U333)/(J333+L333+N333+P333+R333+T333)</f>
        <v>10.598424750780802</v>
      </c>
      <c r="J333" s="53">
        <f>'7.individuals NC'!J333+'11.individulas FC'!J333</f>
        <v>3324194.68</v>
      </c>
      <c r="K333" s="54">
        <f>('7.individuals NC'!J333*'7.individuals NC'!K333+'11.individulas FC'!J333*'11.individulas FC'!K333)/('7.individuals NC'!J333+'11.individulas FC'!J333)</f>
        <v>7.9271681806554088</v>
      </c>
      <c r="L333" s="53">
        <f>'7.individuals NC'!L333+'11.individulas FC'!L333</f>
        <v>8485509.8100000005</v>
      </c>
      <c r="M333" s="54">
        <f>('7.individuals NC'!L333*'7.individuals NC'!M333+'11.individulas FC'!L333*'11.individulas FC'!M333)/('7.individuals NC'!L333+'11.individulas FC'!L333)</f>
        <v>9.6008019493409424</v>
      </c>
      <c r="N333" s="53">
        <f>'7.individuals NC'!N333+'11.individulas FC'!N333</f>
        <v>12994882.309999999</v>
      </c>
      <c r="O333" s="54">
        <f>('7.individuals NC'!N333*'7.individuals NC'!O333+'11.individulas FC'!N333*'11.individulas FC'!O333)/('7.individuals NC'!N333+'11.individulas FC'!N333)</f>
        <v>10.87603213540759</v>
      </c>
      <c r="P333" s="53">
        <f>'7.individuals NC'!P333+'11.individulas FC'!P333</f>
        <v>20589821.600000001</v>
      </c>
      <c r="Q333" s="54">
        <f>('7.individuals NC'!P333*'7.individuals NC'!Q333+'11.individulas FC'!P333*'11.individulas FC'!Q333)/('7.individuals NC'!P333+'11.individulas FC'!P333)</f>
        <v>10.808042721783492</v>
      </c>
      <c r="R333" s="53">
        <f>'7.individuals NC'!R333+'11.individulas FC'!R333</f>
        <v>15145998.739999998</v>
      </c>
      <c r="S333" s="54">
        <f>('7.individuals NC'!R333*'7.individuals NC'!S333+'11.individulas FC'!R333*'11.individulas FC'!S333)/('7.individuals NC'!R333+'11.individulas FC'!R333)</f>
        <v>11.241041396686407</v>
      </c>
      <c r="T333" s="53">
        <f>'7.individuals NC'!T333+'11.individulas FC'!T333</f>
        <v>956681.46</v>
      </c>
      <c r="U333" s="54">
        <f>('7.individuals NC'!T333*'7.individuals NC'!U333+'11.individulas FC'!T333*'11.individulas FC'!U333)/('7.individuals NC'!T333+'11.individulas FC'!T333)</f>
        <v>10.272895414948232</v>
      </c>
    </row>
    <row r="334" spans="1:21" ht="5.0999999999999996" customHeight="1" x14ac:dyDescent="0.2">
      <c r="A334" s="21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</row>
    <row r="335" spans="1:21" x14ac:dyDescent="0.2">
      <c r="A335" s="18" t="s">
        <v>56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pans="1:21" x14ac:dyDescent="0.2">
      <c r="A336" s="18" t="s">
        <v>63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idden="1" x14ac:dyDescent="0.2">
      <c r="A337" s="13" t="s">
        <v>57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55</v>
      </c>
      <c r="E6" s="73"/>
      <c r="F6" s="65" t="s">
        <v>9</v>
      </c>
      <c r="G6" s="66"/>
      <c r="H6" s="65" t="s">
        <v>10</v>
      </c>
      <c r="I6" s="66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67"/>
      <c r="G7" s="68"/>
      <c r="H7" s="67"/>
      <c r="I7" s="68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thickBot="1" x14ac:dyDescent="0.25">
      <c r="A333" s="43" t="s">
        <v>89</v>
      </c>
      <c r="B333" s="53">
        <f>'8.legal entities NC'!B333+'12.legal entities FC'!B333</f>
        <v>154573022.94999999</v>
      </c>
      <c r="C333" s="54">
        <f>('8.legal entities NC'!B333*'8.legal entities NC'!C333+'12.legal entities FC'!B333*'12.legal entities FC'!C333)/('8.legal entities NC'!B333+'12.legal entities FC'!B333)</f>
        <v>2.4375712560630891</v>
      </c>
      <c r="D333" s="53">
        <f>'8.legal entities NC'!D333+'12.legal entities FC'!D333</f>
        <v>123327041.66999999</v>
      </c>
      <c r="E333" s="54">
        <f>('8.legal entities NC'!D333*'8.legal entities NC'!E333+'12.legal entities FC'!D333*'12.legal entities FC'!E333)/('8.legal entities NC'!D333+'12.legal entities FC'!D333)</f>
        <v>1.2375164668230729</v>
      </c>
      <c r="F333" s="53">
        <f>'8.legal entities NC'!F333+'12.legal entities FC'!F333</f>
        <v>8161080.7199999997</v>
      </c>
      <c r="G333" s="54">
        <f>('8.legal entities NC'!F333*'8.legal entities NC'!G333+'12.legal entities FC'!F333*'12.legal entities FC'!G333)/('8.legal entities NC'!F333+'12.legal entities FC'!F333)</f>
        <v>1.0288878841404219</v>
      </c>
      <c r="H333" s="53">
        <f t="shared" ref="H333" si="20">J333+L333+N333+P333+R333+T333</f>
        <v>23084900.559999999</v>
      </c>
      <c r="I333" s="54">
        <f t="shared" ref="I333" si="21">(J333*K333+L333*M333+N333*O333+P333*Q333+R333*S333+T333*U333)/(J333+L333+N333+P333+R333+T333)</f>
        <v>9.3466582279356309</v>
      </c>
      <c r="J333" s="53">
        <f>'8.legal entities NC'!J333+'12.legal entities FC'!J333</f>
        <v>1774428.87</v>
      </c>
      <c r="K333" s="54">
        <f>('8.legal entities NC'!J333*'8.legal entities NC'!K333+'12.legal entities FC'!J333*'12.legal entities FC'!K333)/('8.legal entities NC'!J333+'12.legal entities FC'!J333)</f>
        <v>8.8517133939552863</v>
      </c>
      <c r="L333" s="53">
        <f>'8.legal entities NC'!L333+'12.legal entities FC'!L333</f>
        <v>2729645.6</v>
      </c>
      <c r="M333" s="54">
        <f>('8.legal entities NC'!L333*'8.legal entities NC'!M333+'12.legal entities FC'!L333*'12.legal entities FC'!M333)/('8.legal entities NC'!L333+'12.legal entities FC'!L333)</f>
        <v>11.677778637637099</v>
      </c>
      <c r="N333" s="53">
        <f>'8.legal entities NC'!N333+'12.legal entities FC'!N333</f>
        <v>5818907.5899999999</v>
      </c>
      <c r="O333" s="54">
        <f>('8.legal entities NC'!N333*'8.legal entities NC'!O333+'12.legal entities FC'!N333*'12.legal entities FC'!O333)/('8.legal entities NC'!N333+'12.legal entities FC'!N333)</f>
        <v>11.455709620506248</v>
      </c>
      <c r="P333" s="53">
        <f>'8.legal entities NC'!P333+'12.legal entities FC'!P333</f>
        <v>7514443.0099999998</v>
      </c>
      <c r="Q333" s="54">
        <f>('8.legal entities NC'!P333*'8.legal entities NC'!Q333+'12.legal entities FC'!P333*'12.legal entities FC'!Q333)/('8.legal entities NC'!P333+'12.legal entities FC'!P333)</f>
        <v>8.5921165901689385</v>
      </c>
      <c r="R333" s="53">
        <f>'8.legal entities NC'!R333+'12.legal entities FC'!R333</f>
        <v>4331673.91</v>
      </c>
      <c r="S333" s="54">
        <f>('8.legal entities NC'!R333*'8.legal entities NC'!S333+'12.legal entities FC'!R333*'12.legal entities FC'!S333)/('8.legal entities NC'!R333+'12.legal entities FC'!R333)</f>
        <v>7.8651996537984976</v>
      </c>
      <c r="T333" s="53">
        <f>'8.legal entities NC'!T333+'12.legal entities FC'!T333</f>
        <v>915801.58</v>
      </c>
      <c r="U333" s="54">
        <f>('8.legal entities NC'!T333*'8.legal entities NC'!U333+'12.legal entities FC'!T333*'12.legal entities FC'!U333)/('8.legal entities NC'!T333+'12.legal entities FC'!T333)</f>
        <v>3.1552431259181675</v>
      </c>
    </row>
    <row r="334" spans="1:21" ht="5.0999999999999996" customHeight="1" x14ac:dyDescent="0.2">
      <c r="A334" s="21"/>
      <c r="B334" s="22"/>
      <c r="C334" s="25"/>
      <c r="D334" s="23"/>
      <c r="E334" s="25"/>
      <c r="F334" s="23"/>
      <c r="G334" s="25"/>
      <c r="H334" s="23"/>
      <c r="I334" s="25"/>
      <c r="J334" s="23"/>
      <c r="K334" s="25"/>
      <c r="L334" s="23"/>
      <c r="M334" s="25"/>
      <c r="N334" s="23"/>
      <c r="O334" s="25"/>
      <c r="P334" s="23"/>
      <c r="Q334" s="25"/>
      <c r="R334" s="23"/>
      <c r="S334" s="25"/>
      <c r="T334" s="23"/>
      <c r="U334" s="25"/>
    </row>
    <row r="335" spans="1:21" x14ac:dyDescent="0.2">
      <c r="A335" s="18" t="s">
        <v>64</v>
      </c>
      <c r="B335" s="13"/>
      <c r="C335" s="13"/>
      <c r="D335" s="26"/>
      <c r="E335" s="26"/>
      <c r="F335" s="13"/>
      <c r="G335" s="13"/>
      <c r="H335" s="13"/>
      <c r="I335" s="13"/>
    </row>
    <row r="336" spans="1:21" x14ac:dyDescent="0.2">
      <c r="A336" s="18" t="s">
        <v>63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idden="1" x14ac:dyDescent="0.2">
      <c r="A337" s="13" t="s">
        <v>65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A165" sqref="A16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59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thickBot="1" x14ac:dyDescent="0.25">
      <c r="A165" s="43" t="s">
        <v>89</v>
      </c>
      <c r="B165" s="53">
        <f>'9.non-residents NC'!B165+'13.non-residents FC'!B165</f>
        <v>54226822.160000004</v>
      </c>
      <c r="C165" s="54">
        <f>('9.non-residents NC'!B165*'9.non-residents NC'!C165+'13.non-residents FC'!B165*'13.non-residents FC'!C165)/('9.non-residents NC'!B165+'13.non-residents FC'!B165)</f>
        <v>0.99293595486068309</v>
      </c>
      <c r="D165" s="53">
        <f>'9.non-residents NC'!D165+'13.non-residents FC'!D165</f>
        <v>3626034.46</v>
      </c>
      <c r="E165" s="54">
        <f>('9.non-residents NC'!D165*'9.non-residents NC'!E165+'13.non-residents FC'!D165*'13.non-residents FC'!E165)/('9.non-residents NC'!D165+'13.non-residents FC'!D165)</f>
        <v>8.4359224208806899E-3</v>
      </c>
      <c r="F165" s="53">
        <f>'9.non-residents NC'!F165+'13.non-residents FC'!F165</f>
        <v>38294315.57</v>
      </c>
      <c r="G165" s="54">
        <f>('9.non-residents NC'!F165*'9.non-residents NC'!G165+'13.non-residents FC'!F165*'13.non-residents FC'!G165)/('9.non-residents NC'!F165+'13.non-residents FC'!F165)</f>
        <v>1.5374097472085983E-2</v>
      </c>
      <c r="H165" s="53">
        <f t="shared" ref="H165" si="14">J165+L165+N165+P165+R165+T165</f>
        <v>12306472.129999999</v>
      </c>
      <c r="I165" s="54">
        <f t="shared" ref="I165" si="15">(J165*K165+L165*M165+N165*O165+P165*Q165+R165*S165+T165*U165)/(J165+L165+N165+P165+R165+T165)</f>
        <v>4.3249138658635271</v>
      </c>
      <c r="J165" s="53">
        <f>'9.non-residents NC'!J165+'13.non-residents FC'!J165</f>
        <v>2249319.4499999997</v>
      </c>
      <c r="K165" s="54">
        <f>('9.non-residents NC'!J165*'9.non-residents NC'!K165+'13.non-residents FC'!J165*'13.non-residents FC'!K165)/('9.non-residents NC'!J165+'13.non-residents FC'!J165)</f>
        <v>1.8933773466458916</v>
      </c>
      <c r="L165" s="53">
        <f>'9.non-residents NC'!L165+'13.non-residents FC'!L165</f>
        <v>2351690.9</v>
      </c>
      <c r="M165" s="54">
        <f>('9.non-residents NC'!L165*'9.non-residents NC'!M165+'13.non-residents FC'!L165*'13.non-residents FC'!M165)/('9.non-residents NC'!L165+'13.non-residents FC'!L165)</f>
        <v>1.574203196899729</v>
      </c>
      <c r="N165" s="53">
        <f>'9.non-residents NC'!N165+'13.non-residents FC'!N165</f>
        <v>2108575.39</v>
      </c>
      <c r="O165" s="54">
        <f>('9.non-residents NC'!N165*'9.non-residents NC'!O165+'13.non-residents FC'!N165*'13.non-residents FC'!O165)/('9.non-residents NC'!N165+'13.non-residents FC'!N165)</f>
        <v>8.1980667808609997</v>
      </c>
      <c r="P165" s="53">
        <f>'9.non-residents NC'!P165+'13.non-residents FC'!P165</f>
        <v>2838298.77</v>
      </c>
      <c r="Q165" s="54">
        <f>('9.non-residents NC'!P165*'9.non-residents NC'!Q165+'13.non-residents FC'!P165*'13.non-residents FC'!Q165)/('9.non-residents NC'!P165+'13.non-residents FC'!P165)</f>
        <v>4.559762531095342</v>
      </c>
      <c r="R165" s="53">
        <f>'9.non-residents NC'!R165+'13.non-residents FC'!R165</f>
        <v>2639540.17</v>
      </c>
      <c r="S165" s="54">
        <f>('9.non-residents NC'!R165*'9.non-residents NC'!S165+'13.non-residents FC'!R165*'13.non-residents FC'!S165)/('9.non-residents NC'!R165+'13.non-residents FC'!R165)</f>
        <v>5.3834416881407154</v>
      </c>
      <c r="T165" s="53">
        <f>'9.non-residents NC'!T165+'13.non-residents FC'!T165</f>
        <v>119047.45</v>
      </c>
      <c r="U165" s="54">
        <f>('9.non-residents NC'!T165*'9.non-residents NC'!U165+'13.non-residents FC'!T165*'13.non-residents FC'!U165)/('9.non-residents NC'!T165+'13.non-residents FC'!T165)</f>
        <v>6.9347247513491519</v>
      </c>
    </row>
    <row r="166" spans="1:21" ht="4.5" customHeight="1" x14ac:dyDescent="0.2">
      <c r="A166" s="27"/>
      <c r="B166" s="22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"/>
    </row>
    <row r="167" spans="1:21" hidden="1" x14ac:dyDescent="0.2">
      <c r="A167" s="13" t="s">
        <v>60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36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8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thickBot="1" x14ac:dyDescent="0.25">
      <c r="A333" s="43" t="s">
        <v>89</v>
      </c>
      <c r="B333" s="53">
        <f>'7.individuals NC'!B333+'8.legal entities NC'!B333+'9.non-residents NC'!B165</f>
        <v>174514943.96000001</v>
      </c>
      <c r="C333" s="54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3">
        <f>'7.individuals NC'!D333+'8.legal entities NC'!D333+'9.non-residents NC'!D165</f>
        <v>59842676.359999999</v>
      </c>
      <c r="E333" s="54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3">
        <f>'7.individuals NC'!F333+'8.legal entities NC'!F333+'9.non-residents NC'!F165</f>
        <v>44658282.780000001</v>
      </c>
      <c r="G333" s="54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3">
        <f t="shared" ref="H333" si="24">J333+L333+N333+P333+R333+T333</f>
        <v>70013984.820000008</v>
      </c>
      <c r="I333" s="54">
        <f t="shared" ref="I333" si="25">(J333*K333+L333*M333+N333*O333+P333*Q333+R333*S333+T333*U333)/(J333+L333+N333+P333+R333+T333)</f>
        <v>12.240534027867376</v>
      </c>
      <c r="J333" s="53">
        <f>'7.individuals NC'!J333+'8.legal entities NC'!J333+'9.non-residents NC'!J165</f>
        <v>3750829.19</v>
      </c>
      <c r="K333" s="54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3">
        <f>'7.individuals NC'!L333+'8.legal entities NC'!L333+'9.non-residents NC'!L165</f>
        <v>9082362.2899999991</v>
      </c>
      <c r="M333" s="54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3">
        <f>'7.individuals NC'!N333+'8.legal entities NC'!N333+'9.non-residents NC'!N165</f>
        <v>16708743.050000001</v>
      </c>
      <c r="O333" s="54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3">
        <f>'7.individuals NC'!P333+'8.legal entities NC'!P333+'9.non-residents NC'!P165</f>
        <v>22307855.32</v>
      </c>
      <c r="Q333" s="54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3">
        <f>'7.individuals NC'!R333+'8.legal entities NC'!R333+'9.non-residents NC'!R165</f>
        <v>16733224.16</v>
      </c>
      <c r="S333" s="54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3">
        <f>'7.individuals NC'!T333+'8.legal entities NC'!T333+'9.non-residents NC'!T165</f>
        <v>1430970.81</v>
      </c>
      <c r="U333" s="54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5.0999999999999996" customHeight="1" x14ac:dyDescent="0.2">
      <c r="A334" s="27"/>
      <c r="B334" s="22"/>
      <c r="C334" s="25"/>
      <c r="D334" s="22"/>
      <c r="E334" s="25"/>
      <c r="F334" s="22"/>
      <c r="G334" s="25"/>
      <c r="H334" s="22"/>
      <c r="I334" s="25"/>
      <c r="J334" s="22"/>
      <c r="K334" s="25"/>
      <c r="L334" s="22"/>
      <c r="M334" s="25"/>
      <c r="N334" s="22"/>
      <c r="O334" s="25"/>
      <c r="P334" s="22"/>
      <c r="Q334" s="25"/>
      <c r="R334" s="22"/>
      <c r="S334" s="25"/>
      <c r="T334" s="22"/>
      <c r="U334" s="28"/>
    </row>
    <row r="335" spans="1:21" x14ac:dyDescent="0.2">
      <c r="A335" s="18" t="s">
        <v>62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1" hidden="1" x14ac:dyDescent="0.2">
      <c r="A336" s="13" t="s">
        <v>61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55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2" si="114">D329+F329+J329+L329+N329+P329+R329+T329</f>
        <v>80877451.089999989</v>
      </c>
      <c r="C329" s="51">
        <f t="shared" ref="C329:C332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" si="118">J331+L331+N331+P331+R331+T331</f>
        <v>46919350.149999999</v>
      </c>
      <c r="I331" s="51">
        <f t="shared" ref="I331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ref="H332" si="120">J332+L332+N332+P332+R332+T332</f>
        <v>48225126.739999995</v>
      </c>
      <c r="I332" s="54">
        <f t="shared" ref="I332" si="121">(J332*K332+L332*M332+N332*O332+P332*Q332+R332*S332+T332*U332)/(J332+L332+N332+P332+R332+T332)</f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thickBot="1" x14ac:dyDescent="0.25">
      <c r="A333" s="43" t="s">
        <v>89</v>
      </c>
      <c r="B333" s="53">
        <f t="shared" ref="B333" si="122">D333+F333+J333+L333+N333+P333+R333+T333</f>
        <v>90646290.680000007</v>
      </c>
      <c r="C333" s="54">
        <f t="shared" ref="C333" si="123">(D333*E333+F333*G333+J333*K333+L333*M333+N333*O333+P333*Q333+R333*S333+T333*U333)/(D333+F333+J333+L333+N333+P333+R333+T333)</f>
        <v>7.0331496861091418</v>
      </c>
      <c r="D333" s="53">
        <v>2558254.41</v>
      </c>
      <c r="E333" s="54">
        <v>4.0714616885972693E-2</v>
      </c>
      <c r="F333" s="53">
        <v>38971617.100000001</v>
      </c>
      <c r="G333" s="54">
        <v>0.57756976075801603</v>
      </c>
      <c r="H333" s="53">
        <f t="shared" ref="H333" si="124">J333+L333+N333+P333+R333+T333</f>
        <v>49116419.169999994</v>
      </c>
      <c r="I333" s="54">
        <f t="shared" ref="I333" si="125">(J333*K333+L333*M333+N333*O333+P333*Q333+R333*S333+T333*U333)/(J333+L333+N333+P333+R333+T333)</f>
        <v>12.519559758655756</v>
      </c>
      <c r="J333" s="53">
        <v>2464818.29</v>
      </c>
      <c r="K333" s="54">
        <v>9.7594303208452704</v>
      </c>
      <c r="L333" s="53">
        <v>6522040.71</v>
      </c>
      <c r="M333" s="54">
        <v>11.599791876720699</v>
      </c>
      <c r="N333" s="53">
        <v>10693298.449999999</v>
      </c>
      <c r="O333" s="54">
        <v>12.603959295739999</v>
      </c>
      <c r="P333" s="53">
        <v>16751993.73</v>
      </c>
      <c r="Q333" s="54">
        <v>12.666065760209701</v>
      </c>
      <c r="R333" s="53">
        <v>12129936.439999999</v>
      </c>
      <c r="S333" s="54">
        <v>13.2264073688749</v>
      </c>
      <c r="T333" s="53">
        <v>554331.55000000005</v>
      </c>
      <c r="U333" s="54">
        <v>14.091159729046598</v>
      </c>
    </row>
    <row r="334" spans="1:21" ht="4.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1" x14ac:dyDescent="0.2">
      <c r="A335" s="18" t="s">
        <v>68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1" x14ac:dyDescent="0.2">
      <c r="A336" s="18" t="s">
        <v>63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idden="1" x14ac:dyDescent="0.2">
      <c r="A337" s="13" t="s">
        <v>65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4" t="s">
        <v>2</v>
      </c>
      <c r="B6" s="69" t="s">
        <v>70</v>
      </c>
      <c r="C6" s="69" t="s">
        <v>3</v>
      </c>
      <c r="D6" s="72" t="s">
        <v>55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64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64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2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2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" si="118">J331+L331+N331+P331+R331+T331</f>
        <v>17036020.93</v>
      </c>
      <c r="I331" s="51">
        <f t="shared" ref="I331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ref="H332" si="120">J332+L332+N332+P332+R332+T332</f>
        <v>17540579.16</v>
      </c>
      <c r="I332" s="54">
        <f t="shared" ref="I332" si="121">(J332*K332+L332*M332+N332*O332+P332*Q332+R332*S332+T332*U332)/(J332+L332+N332+P332+R332+T332)</f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thickBot="1" x14ac:dyDescent="0.25">
      <c r="A333" s="43" t="s">
        <v>89</v>
      </c>
      <c r="B333" s="53">
        <f t="shared" ref="B333" si="122">D333+F333+J333+L333+N333+P333+R333+T333</f>
        <v>78766643.830000013</v>
      </c>
      <c r="C333" s="54">
        <f t="shared" ref="C333" si="123">(D333*E333+F333*G333+J333*K333+L333*M333+N333*O333+P333*Q333+R333*S333+T333*U333)/(D333+F333+J333+L333+N333+P333+R333+T333)</f>
        <v>4.2095893352486904</v>
      </c>
      <c r="D333" s="53">
        <v>56952437.259999998</v>
      </c>
      <c r="E333" s="54">
        <v>2.1520330109152601</v>
      </c>
      <c r="F333" s="53">
        <v>3984737.17</v>
      </c>
      <c r="G333" s="54">
        <v>1.3453272363255999</v>
      </c>
      <c r="H333" s="53">
        <f t="shared" ref="H333" si="124">J333+L333+N333+P333+R333+T333</f>
        <v>17829469.399999999</v>
      </c>
      <c r="I333" s="54">
        <f t="shared" ref="I333" si="125">(J333*K333+L333*M333+N333*O333+P333*Q333+R333*S333+T333*U333)/(J333+L333+N333+P333+R333+T333)</f>
        <v>11.422152773660212</v>
      </c>
      <c r="J333" s="53">
        <v>1194266.77</v>
      </c>
      <c r="K333" s="54">
        <v>11.964998151292399</v>
      </c>
      <c r="L333" s="53">
        <v>2368043.64</v>
      </c>
      <c r="M333" s="54">
        <v>13.155738537825298</v>
      </c>
      <c r="N333" s="53">
        <v>4718278.8899999997</v>
      </c>
      <c r="O333" s="54">
        <v>13.465968657058299</v>
      </c>
      <c r="P333" s="53">
        <v>4758582.34</v>
      </c>
      <c r="Q333" s="54">
        <v>12.378911487974799</v>
      </c>
      <c r="R333" s="53">
        <v>3924247.76</v>
      </c>
      <c r="S333" s="54">
        <v>8.4498322929029293</v>
      </c>
      <c r="T333" s="53">
        <v>866050</v>
      </c>
      <c r="U333" s="54">
        <v>3.0098262225044699</v>
      </c>
    </row>
    <row r="334" spans="1:21" ht="5.0999999999999996" customHeight="1" x14ac:dyDescent="0.2">
      <c r="A334" s="21"/>
      <c r="B334" s="22"/>
      <c r="C334" s="25"/>
      <c r="D334" s="22"/>
      <c r="E334" s="25"/>
      <c r="F334" s="22"/>
      <c r="G334" s="25"/>
      <c r="H334" s="22"/>
      <c r="I334" s="25"/>
      <c r="J334" s="22"/>
      <c r="K334" s="25"/>
      <c r="L334" s="22"/>
      <c r="M334" s="25"/>
      <c r="N334" s="22"/>
      <c r="O334" s="25"/>
      <c r="P334" s="22"/>
      <c r="Q334" s="25"/>
      <c r="R334" s="22"/>
      <c r="S334" s="25"/>
      <c r="T334" s="22"/>
      <c r="U334" s="28"/>
    </row>
    <row r="335" spans="1:21" x14ac:dyDescent="0.2">
      <c r="A335" s="18" t="s">
        <v>67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1" x14ac:dyDescent="0.2">
      <c r="A336" s="18" t="s">
        <v>63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idden="1" x14ac:dyDescent="0.2">
      <c r="A337" s="13" t="s">
        <v>65</v>
      </c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A165" sqref="A16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59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4" si="104">D161+F161+H161</f>
        <v>4328051.9499999993</v>
      </c>
      <c r="C161" s="51">
        <f t="shared" ref="C161:C164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" si="108">J163+L163+N163+P163+R163+T163</f>
        <v>2907996.04</v>
      </c>
      <c r="I163" s="51">
        <f t="shared" ref="I163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ref="H164" si="110">J164+L164+N164+P164+R164+T164</f>
        <v>2996506.7</v>
      </c>
      <c r="I164" s="54">
        <f t="shared" ref="I164" si="111">(J164*K164+L164*M164+N164*O164+P164*Q164+R164*S164+T164*U164)/H164</f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ht="13.5" thickBot="1" x14ac:dyDescent="0.25">
      <c r="A165" s="43" t="s">
        <v>89</v>
      </c>
      <c r="B165" s="53">
        <f t="shared" ref="B165" si="112">D165+F165+H165</f>
        <v>5102009.45</v>
      </c>
      <c r="C165" s="54">
        <f t="shared" ref="C165" si="113">(D165*E165+F165*G165+J165*K165+L165*M165+N165*O165+P165*Q165+R165*S165+T165*U165)/(D165+F165+J165+L165+N165+P165+R165+T165)</f>
        <v>7.6447955109726529</v>
      </c>
      <c r="D165" s="53">
        <v>331984.69</v>
      </c>
      <c r="E165" s="54">
        <v>9.2139626679772504E-2</v>
      </c>
      <c r="F165" s="53">
        <v>1701928.51</v>
      </c>
      <c r="G165" s="54">
        <v>0.31231315891170996</v>
      </c>
      <c r="H165" s="53">
        <f t="shared" ref="H165" si="114">J165+L165+N165+P165+R165+T165</f>
        <v>3068096.25</v>
      </c>
      <c r="I165" s="54">
        <f t="shared" ref="I165" si="115">(J165*K165+L165*M165+N165*O165+P165*Q165+R165*S165+T165*U165)/H165</f>
        <v>12.529494576873217</v>
      </c>
      <c r="J165" s="53">
        <v>91744.13</v>
      </c>
      <c r="K165" s="54">
        <v>9.7674657070703095</v>
      </c>
      <c r="L165" s="53">
        <v>192277.94</v>
      </c>
      <c r="M165" s="54">
        <v>11.332155676309</v>
      </c>
      <c r="N165" s="53">
        <v>1297165.71</v>
      </c>
      <c r="O165" s="54">
        <v>12.237367152034899</v>
      </c>
      <c r="P165" s="53">
        <v>797279.25</v>
      </c>
      <c r="Q165" s="54">
        <v>12.655051000261201</v>
      </c>
      <c r="R165" s="53">
        <v>679039.96</v>
      </c>
      <c r="S165" s="54">
        <v>13.6233510254684</v>
      </c>
      <c r="T165" s="53">
        <v>10589.26</v>
      </c>
      <c r="U165" s="54">
        <v>14.388330912641699</v>
      </c>
    </row>
    <row r="166" spans="1:21" hidden="1" x14ac:dyDescent="0.2">
      <c r="A166" s="13" t="s">
        <v>60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36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46" sqref="E34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8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24.75" customHeight="1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thickBot="1" x14ac:dyDescent="0.25">
      <c r="A333" s="43" t="s">
        <v>89</v>
      </c>
      <c r="B333" s="53">
        <f>'11.individulas FC'!B333+'12.legal entities FC'!B333+'13.non-residents FC'!B165</f>
        <v>162705458.36999997</v>
      </c>
      <c r="C333" s="54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3">
        <f>'11.individulas FC'!D333+'12.legal entities FC'!D333+'13.non-residents FC'!D165</f>
        <v>70995848.639999986</v>
      </c>
      <c r="E333" s="54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3">
        <f>'11.individulas FC'!F333+'12.legal entities FC'!F333+'13.non-residents FC'!F165</f>
        <v>64835133.260000005</v>
      </c>
      <c r="G333" s="54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3">
        <f t="shared" ref="H333" si="18">J333+L333+N333+P333+R333+T333</f>
        <v>26874476.469999999</v>
      </c>
      <c r="I333" s="54">
        <f t="shared" ref="I333" si="19">(J333*K333+L333*M333+N333*O333+P333*Q333+R333*S333+T333*U333)/(J333+L333+N333+P333+R333+T333)</f>
        <v>2.3723182138885401</v>
      </c>
      <c r="J333" s="53">
        <f>'11.individulas FC'!J333+'12.legal entities FC'!J333+'13.non-residents FC'!J165</f>
        <v>3597113.8099999996</v>
      </c>
      <c r="K333" s="54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3">
        <f>'11.individulas FC'!L333+'12.legal entities FC'!L333+'13.non-residents FC'!L165</f>
        <v>4484484.0199999996</v>
      </c>
      <c r="M333" s="54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3">
        <f>'11.individulas FC'!N333+'12.legal entities FC'!N333+'13.non-residents FC'!N165</f>
        <v>4213622.2399999993</v>
      </c>
      <c r="O333" s="54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3">
        <f>'11.individulas FC'!P333+'12.legal entities FC'!P333+'13.non-residents FC'!P165</f>
        <v>8634708.0600000005</v>
      </c>
      <c r="Q333" s="54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3">
        <f>'11.individulas FC'!R333+'12.legal entities FC'!R333+'13.non-residents FC'!R165</f>
        <v>5383988.6600000001</v>
      </c>
      <c r="S333" s="54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3">
        <f>'11.individulas FC'!T333+'12.legal entities FC'!T333+'13.non-residents FC'!T165</f>
        <v>560559.67999999993</v>
      </c>
      <c r="U333" s="54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4.5" customHeight="1" x14ac:dyDescent="0.2"/>
    <row r="335" spans="1:21" x14ac:dyDescent="0.2">
      <c r="A335" s="18" t="s">
        <v>62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pans="1:21" hidden="1" x14ac:dyDescent="0.2">
      <c r="A336" s="13" t="s">
        <v>61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55</v>
      </c>
      <c r="E6" s="73"/>
      <c r="F6" s="72" t="s">
        <v>9</v>
      </c>
      <c r="G6" s="73"/>
      <c r="H6" s="72" t="s">
        <v>10</v>
      </c>
      <c r="I6" s="73"/>
      <c r="J6" s="76" t="s">
        <v>11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7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thickBot="1" x14ac:dyDescent="0.25">
      <c r="A333" s="43" t="s">
        <v>89</v>
      </c>
      <c r="B333" s="53">
        <f t="shared" ref="B333" si="124">D333+F333+J333+L333+N333+P333+R333+T333</f>
        <v>37774266.539999992</v>
      </c>
      <c r="C333" s="54">
        <f t="shared" ref="C333" si="125">(D333*E333+F333*G333+J333*K333+L333*M333+N333*O333+P333*Q333+R333*S333+T333*U333)/(D333+F333+J333+L333+N333+P333+R333+T333)</f>
        <v>1.0063633684785236</v>
      </c>
      <c r="D333" s="53">
        <v>1327194.46</v>
      </c>
      <c r="E333" s="54">
        <v>7.0143071573701407E-2</v>
      </c>
      <c r="F333" s="53">
        <v>24066402.649999999</v>
      </c>
      <c r="G333" s="54">
        <v>4.4261855304743698E-2</v>
      </c>
      <c r="H333" s="53">
        <f t="shared" ref="H333" si="126">J333+L333+N333+P333+R333+T333</f>
        <v>12380669.43</v>
      </c>
      <c r="I333" s="54">
        <f t="shared" ref="I333" si="127">(J333*K333+L333*M333+N333*O333+P333*Q333+R333*S333+T333*U333)/(J333+L333+N333+P333+R333+T333)</f>
        <v>2.9769247291178158</v>
      </c>
      <c r="J333" s="53">
        <v>859376.39</v>
      </c>
      <c r="K333" s="54">
        <v>2.6719700069954202</v>
      </c>
      <c r="L333" s="53">
        <v>1963469.1</v>
      </c>
      <c r="M333" s="54">
        <v>2.9607719711504501</v>
      </c>
      <c r="N333" s="53">
        <v>2301583.86</v>
      </c>
      <c r="O333" s="54">
        <v>2.84797756550135</v>
      </c>
      <c r="P333" s="53">
        <v>3837827.87</v>
      </c>
      <c r="Q333" s="54">
        <v>2.6978326383095403</v>
      </c>
      <c r="R333" s="53">
        <v>3016062.3</v>
      </c>
      <c r="S333" s="54">
        <v>3.2563379465006399</v>
      </c>
      <c r="T333" s="53">
        <v>402349.91</v>
      </c>
      <c r="U333" s="54">
        <v>5.0123390610426597</v>
      </c>
    </row>
    <row r="334" spans="1:21" ht="5.0999999999999996" customHeight="1" x14ac:dyDescent="0.2">
      <c r="A334" s="2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</row>
    <row r="335" spans="1:21" x14ac:dyDescent="0.2">
      <c r="A335" s="18" t="s">
        <v>68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pans="1:21" x14ac:dyDescent="0.2">
      <c r="A336" s="18" t="s">
        <v>63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idden="1" x14ac:dyDescent="0.2">
      <c r="A337" s="13" t="s">
        <v>65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37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A333" sqref="A33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55</v>
      </c>
      <c r="E6" s="73"/>
      <c r="F6" s="72" t="s">
        <v>9</v>
      </c>
      <c r="G6" s="73"/>
      <c r="H6" s="72" t="s">
        <v>10</v>
      </c>
      <c r="I6" s="73"/>
      <c r="J6" s="64" t="s">
        <v>11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1"/>
      <c r="B8" s="71"/>
      <c r="C8" s="71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2" si="110">D329+F329+J329+L329+N329+P329+R329+T329</f>
        <v>74392908.540000007</v>
      </c>
      <c r="C329" s="51">
        <f t="shared" ref="C329:C332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" si="114">J331+L331+N331+P331+R331+T331</f>
        <v>4928238.3400000008</v>
      </c>
      <c r="I331" s="51">
        <f t="shared" ref="I331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ref="H332" si="116">J332+L332+N332+P332+R332+T332</f>
        <v>5156386.8100000005</v>
      </c>
      <c r="I332" s="54">
        <f t="shared" ref="I332" si="117">(J332*K332+L332*M332+N332*O332+P332*Q332+R332*S332+T332*U332)/(J332+L332+N332+P332+R332+T332)</f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thickBot="1" x14ac:dyDescent="0.25">
      <c r="A333" s="43" t="s">
        <v>89</v>
      </c>
      <c r="B333" s="53">
        <f t="shared" ref="B333" si="118">D333+F333+J333+L333+N333+P333+R333+T333</f>
        <v>75806379.11999999</v>
      </c>
      <c r="C333" s="54">
        <f t="shared" ref="C333" si="119">(D333*E333+F333*G333+J333*K333+L333*M333+N333*O333+P333*Q333+R333*S333+T333*U333)/(D333+F333+J333+L333+N333+P333+R333+T333)</f>
        <v>0.59635527234505459</v>
      </c>
      <c r="D333" s="53">
        <v>66374604.409999996</v>
      </c>
      <c r="E333" s="54">
        <v>0.45281957011666696</v>
      </c>
      <c r="F333" s="53">
        <v>4176343.55</v>
      </c>
      <c r="G333" s="54">
        <v>0.72696644649839692</v>
      </c>
      <c r="H333" s="53">
        <f t="shared" ref="H333" si="120">J333+L333+N333+P333+R333+T333</f>
        <v>5255431.16</v>
      </c>
      <c r="I333" s="54">
        <f t="shared" ref="I333" si="121">(J333*K333+L333*M333+N333*O333+P333*Q333+R333*S333+T333*U333)/(J333+L333+N333+P333+R333+T333)</f>
        <v>2.3053774335995705</v>
      </c>
      <c r="J333" s="53">
        <v>580162.1</v>
      </c>
      <c r="K333" s="54">
        <v>2.4430001546119602</v>
      </c>
      <c r="L333" s="53">
        <v>361601.96</v>
      </c>
      <c r="M333" s="54">
        <v>1.9989772787736002</v>
      </c>
      <c r="N333" s="53">
        <v>1100628.7</v>
      </c>
      <c r="O333" s="54">
        <v>2.8379416342677599</v>
      </c>
      <c r="P333" s="53">
        <v>2755860.67</v>
      </c>
      <c r="Q333" s="54">
        <v>2.0534060080040302</v>
      </c>
      <c r="R333" s="53">
        <v>407426.15</v>
      </c>
      <c r="S333" s="54">
        <v>2.2341341848087102</v>
      </c>
      <c r="T333" s="53">
        <v>49751.58</v>
      </c>
      <c r="U333" s="54">
        <v>5.6865860340515804</v>
      </c>
    </row>
    <row r="334" spans="1:21" ht="5.0999999999999996" customHeight="1" x14ac:dyDescent="0.2">
      <c r="A334" s="2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9"/>
      <c r="U334" s="24"/>
    </row>
    <row r="335" spans="1:21" x14ac:dyDescent="0.2">
      <c r="A335" s="18" t="s">
        <v>67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</row>
    <row r="336" spans="1:21" x14ac:dyDescent="0.2">
      <c r="A336" s="18" t="s">
        <v>63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</row>
    <row r="337" spans="1:21" hidden="1" x14ac:dyDescent="0.2">
      <c r="A337" s="13" t="s">
        <v>65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C170" sqref="C170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9" t="s">
        <v>2</v>
      </c>
      <c r="B6" s="69" t="s">
        <v>70</v>
      </c>
      <c r="C6" s="69" t="s">
        <v>3</v>
      </c>
      <c r="D6" s="72" t="s">
        <v>59</v>
      </c>
      <c r="E6" s="73"/>
      <c r="F6" s="72" t="s">
        <v>9</v>
      </c>
      <c r="G6" s="73"/>
      <c r="H6" s="72" t="s">
        <v>10</v>
      </c>
      <c r="I6" s="73"/>
      <c r="J6" s="76" t="s">
        <v>11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7"/>
    </row>
    <row r="7" spans="1:21" x14ac:dyDescent="0.2">
      <c r="A7" s="70"/>
      <c r="B7" s="70"/>
      <c r="C7" s="70"/>
      <c r="D7" s="74"/>
      <c r="E7" s="75"/>
      <c r="F7" s="74"/>
      <c r="G7" s="75"/>
      <c r="H7" s="74"/>
      <c r="I7" s="75"/>
      <c r="J7" s="76" t="s">
        <v>12</v>
      </c>
      <c r="K7" s="77"/>
      <c r="L7" s="76" t="s">
        <v>13</v>
      </c>
      <c r="M7" s="77"/>
      <c r="N7" s="76" t="s">
        <v>14</v>
      </c>
      <c r="O7" s="77"/>
      <c r="P7" s="76" t="s">
        <v>15</v>
      </c>
      <c r="Q7" s="77"/>
      <c r="R7" s="76" t="s">
        <v>16</v>
      </c>
      <c r="S7" s="77"/>
      <c r="T7" s="76" t="s">
        <v>17</v>
      </c>
      <c r="U7" s="77"/>
    </row>
    <row r="8" spans="1:21" ht="38.25" x14ac:dyDescent="0.2">
      <c r="A8" s="70"/>
      <c r="B8" s="70"/>
      <c r="C8" s="70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" si="107">J164+L164+N164+P164+R164+T164</f>
        <v>7574100.1000000006</v>
      </c>
      <c r="I164" s="54">
        <f t="shared" ref="I164" si="108">(J164*K164+L164*M164+N164*O164+P164*Q164+R164*S164+T164*U164)/H164</f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thickBot="1" x14ac:dyDescent="0.25">
      <c r="A165" s="43" t="s">
        <v>89</v>
      </c>
      <c r="B165" s="53">
        <f t="shared" ref="B165" si="109">D165+F165+H165</f>
        <v>49124812.710000001</v>
      </c>
      <c r="C165" s="54">
        <f t="shared" ref="C165" si="110">(D165*E165+F165*G165+J165*K165+L165*M165+N165*O165+P165*Q165+R165*S165+T165*U165)/(D165+F165+J165+L165+N165+P165+R165+T165)</f>
        <v>0.30208649522604963</v>
      </c>
      <c r="D165" s="53">
        <v>3294049.77</v>
      </c>
      <c r="E165" s="54">
        <v>0</v>
      </c>
      <c r="F165" s="53">
        <v>36592387.060000002</v>
      </c>
      <c r="G165" s="54">
        <v>1.5633271179111799E-3</v>
      </c>
      <c r="H165" s="53">
        <f t="shared" ref="H165" si="111">J165+L165+N165+P165+R165+T165</f>
        <v>9238375.8799999971</v>
      </c>
      <c r="I165" s="54">
        <f t="shared" ref="I165" si="112">(J165*K165+L165*M165+N165*O165+P165*Q165+R165*S165+T165*U165)/H165</f>
        <v>1.6001445298629704</v>
      </c>
      <c r="J165" s="53">
        <v>2157575.3199999998</v>
      </c>
      <c r="K165" s="54">
        <v>1.5585564115555399</v>
      </c>
      <c r="L165" s="53">
        <v>2159412.96</v>
      </c>
      <c r="M165" s="54">
        <v>0.70533789132209312</v>
      </c>
      <c r="N165" s="53">
        <v>811409.68</v>
      </c>
      <c r="O165" s="54">
        <v>1.7406112401814098</v>
      </c>
      <c r="P165" s="53">
        <v>2041019.52</v>
      </c>
      <c r="Q165" s="54">
        <v>1.39751667504875</v>
      </c>
      <c r="R165" s="53">
        <v>1960500.21</v>
      </c>
      <c r="S165" s="54">
        <v>2.5294620362728804</v>
      </c>
      <c r="T165" s="53">
        <v>108458.19</v>
      </c>
      <c r="U165" s="54">
        <v>6.2069957197331096</v>
      </c>
    </row>
    <row r="166" spans="1:21" ht="4.5" customHeight="1" x14ac:dyDescent="0.2">
      <c r="A166" s="27"/>
      <c r="B166" s="22"/>
      <c r="C166" s="25"/>
      <c r="D166" s="22"/>
      <c r="E166" s="25"/>
      <c r="F166" s="22"/>
      <c r="G166" s="25"/>
      <c r="H166" s="22"/>
      <c r="I166" s="25"/>
      <c r="J166" s="22"/>
      <c r="K166" s="25"/>
      <c r="L166" s="22"/>
      <c r="M166" s="25"/>
      <c r="N166" s="22"/>
      <c r="O166" s="25"/>
      <c r="P166" s="22"/>
      <c r="Q166" s="25"/>
      <c r="R166" s="22"/>
      <c r="S166" s="25"/>
      <c r="T166" s="22"/>
      <c r="U166" s="25"/>
    </row>
    <row r="167" spans="1:21" hidden="1" x14ac:dyDescent="0.2">
      <c r="A167" s="13" t="s">
        <v>60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2023-02-25T15:43:07Z</dcterms:modified>
</cp:coreProperties>
</file>