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42" i="11" l="1"/>
  <c r="T342" i="11"/>
  <c r="S342" i="11"/>
  <c r="R342" i="11"/>
  <c r="Q342" i="11"/>
  <c r="P342" i="11"/>
  <c r="O342" i="11"/>
  <c r="N342" i="11"/>
  <c r="M342" i="11"/>
  <c r="L342" i="11"/>
  <c r="K342" i="11"/>
  <c r="J342" i="11"/>
  <c r="H342" i="11" s="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U342" i="5" s="1"/>
  <c r="S174" i="28"/>
  <c r="R174" i="28"/>
  <c r="Q174" i="28"/>
  <c r="P174" i="28"/>
  <c r="Q342" i="5" s="1"/>
  <c r="O174" i="28"/>
  <c r="N174" i="28"/>
  <c r="M174" i="28"/>
  <c r="L174" i="28"/>
  <c r="M342" i="5" s="1"/>
  <c r="K174" i="28"/>
  <c r="J174" i="28"/>
  <c r="G174" i="28"/>
  <c r="F174" i="28"/>
  <c r="E174" i="28"/>
  <c r="D174" i="28"/>
  <c r="D342" i="5" s="1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2" i="11" l="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R341" i="5" s="1"/>
  <c r="Q173" i="28"/>
  <c r="P173" i="28"/>
  <c r="O173" i="28"/>
  <c r="N173" i="28"/>
  <c r="N341" i="5" s="1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H342" i="5" l="1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D340" i="5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I341" i="5" l="1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B333" i="6"/>
  <c r="D333" i="4" s="1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C166" i="28" l="1"/>
  <c r="B334" i="7"/>
  <c r="F334" i="4" s="1"/>
  <c r="B334" i="4" s="1"/>
  <c r="C334" i="6"/>
  <c r="E334" i="4" s="1"/>
  <c r="C333" i="7"/>
  <c r="G333" i="4" s="1"/>
  <c r="C333" i="4" s="1"/>
  <c r="B165" i="28"/>
  <c r="B333" i="5" s="1"/>
  <c r="H334" i="5"/>
  <c r="C165" i="28"/>
  <c r="I334" i="5"/>
  <c r="B166" i="28"/>
  <c r="B333" i="4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4" i="4" l="1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D330" i="5" s="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D328" i="5" s="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D326" i="5" s="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D325" i="5" s="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D324" i="5" s="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3" i="5" s="1"/>
  <c r="D327" i="5" l="1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B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4" i="4" l="1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<sst xmlns="http://schemas.openxmlformats.org/spreadsheetml/2006/main" count="4287" uniqueCount="84">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</sst>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4"/>
  <sheetViews>
    <sheetView tabSelected="1" zoomScale="75" zoomScaleNormal="75" workbookViewId="0">
      <pane ySplit="8" topLeftCell="A321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14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14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14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14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14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14" s="8" customFormat="1" ht="14.25" customHeight="1" thickBot="1" x14ac:dyDescent="0.25">
      <c r="A342" s="51" t="s">
        <v>10</v>
      </c>
      <c r="B342" s="52">
        <f t="shared" ref="B342" si="34">D342+F342</f>
        <v>404470532.85000002</v>
      </c>
      <c r="C342" s="53">
        <f t="shared" ref="C342" si="35">(D342*E342+F342*G342)/(D342+F342)</f>
        <v>3.3924037354322172</v>
      </c>
      <c r="D342" s="54">
        <f>'6.улут.вал.мөөнөт'!B342</f>
        <v>216989183.78</v>
      </c>
      <c r="E342" s="55">
        <f>'6.улут.вал.мөөнөт'!C342</f>
        <v>5.7840556423042342</v>
      </c>
      <c r="F342" s="52">
        <f>'10.чет өл.вал.мөөнөт'!B342</f>
        <v>187481349.07000002</v>
      </c>
      <c r="G342" s="53">
        <f>'10.чет өл.вал.мөөнөт'!C342</f>
        <v>0.62432788291488683</v>
      </c>
    </row>
    <row r="343" spans="1:14" s="9" customFormat="1" ht="4.5" customHeight="1" x14ac:dyDescent="0.2">
      <c r="A343" s="10"/>
      <c r="B343" s="11"/>
      <c r="C343" s="12"/>
      <c r="D343" s="11"/>
      <c r="E343" s="12"/>
      <c r="F343" s="11"/>
      <c r="G343" s="12"/>
    </row>
    <row r="344" spans="1:14" hidden="1" x14ac:dyDescent="0.2">
      <c r="A344" s="13" t="s">
        <v>1</v>
      </c>
      <c r="B344" s="14"/>
      <c r="C344" s="15"/>
      <c r="E344" s="15"/>
      <c r="F344" s="14"/>
      <c r="G344" s="15"/>
    </row>
    <row r="346" spans="1:14" x14ac:dyDescent="0.2">
      <c r="B346" s="11"/>
      <c r="C346" s="15"/>
      <c r="D346" s="11"/>
      <c r="E346" s="15"/>
      <c r="F346" s="11"/>
      <c r="G346" s="15"/>
      <c r="I346" s="56"/>
      <c r="J346" s="56"/>
      <c r="K346" s="56"/>
      <c r="L346" s="56"/>
      <c r="M346" s="56"/>
      <c r="N346" s="56"/>
    </row>
    <row r="347" spans="1:14" x14ac:dyDescent="0.2">
      <c r="B347" s="11"/>
      <c r="C347" s="15"/>
      <c r="D347" s="11"/>
      <c r="E347" s="15"/>
      <c r="F347" s="11"/>
      <c r="G347" s="15"/>
      <c r="I347" s="56"/>
      <c r="J347" s="56"/>
      <c r="K347" s="56"/>
      <c r="L347" s="56"/>
      <c r="M347" s="56"/>
      <c r="N347" s="56"/>
    </row>
    <row r="348" spans="1:14" x14ac:dyDescent="0.2">
      <c r="B348" s="11"/>
      <c r="C348" s="15"/>
      <c r="D348" s="11"/>
      <c r="E348" s="15"/>
      <c r="F348" s="11"/>
      <c r="G348" s="15"/>
      <c r="I348" s="56"/>
      <c r="J348" s="56"/>
      <c r="K348" s="56"/>
      <c r="L348" s="56"/>
      <c r="M348" s="56"/>
      <c r="N348" s="56"/>
    </row>
    <row r="349" spans="1:14" x14ac:dyDescent="0.2">
      <c r="B349" s="11"/>
      <c r="C349" s="11"/>
      <c r="D349" s="11"/>
      <c r="E349" s="11"/>
      <c r="F349" s="11"/>
      <c r="G349" s="11"/>
      <c r="I349" s="56"/>
      <c r="J349" s="56"/>
      <c r="K349" s="56"/>
      <c r="L349" s="56"/>
      <c r="M349" s="56"/>
      <c r="N349" s="56"/>
    </row>
    <row r="350" spans="1:14" x14ac:dyDescent="0.2">
      <c r="B350" s="11"/>
      <c r="C350" s="11"/>
      <c r="D350" s="11"/>
      <c r="E350" s="11"/>
      <c r="F350" s="11"/>
      <c r="G350" s="11"/>
      <c r="I350" s="56"/>
      <c r="J350" s="56"/>
      <c r="K350" s="56"/>
      <c r="L350" s="56"/>
      <c r="M350" s="56"/>
      <c r="N350" s="56"/>
    </row>
    <row r="351" spans="1:14" x14ac:dyDescent="0.2">
      <c r="B351" s="11"/>
      <c r="C351" s="11"/>
      <c r="D351" s="11"/>
      <c r="E351" s="11"/>
      <c r="F351" s="11"/>
      <c r="G351" s="11"/>
      <c r="I351" s="56"/>
      <c r="J351" s="56"/>
      <c r="K351" s="56"/>
      <c r="L351" s="56"/>
      <c r="M351" s="56"/>
      <c r="N351" s="56"/>
    </row>
    <row r="352" spans="1:14" x14ac:dyDescent="0.2">
      <c r="B352" s="11"/>
      <c r="C352" s="11"/>
      <c r="D352" s="11"/>
      <c r="E352" s="11"/>
      <c r="F352" s="11"/>
      <c r="G352" s="11"/>
      <c r="I352" s="56"/>
      <c r="J352" s="56"/>
      <c r="K352" s="56"/>
      <c r="L352" s="56"/>
      <c r="M352" s="56"/>
      <c r="N352" s="56"/>
    </row>
    <row r="353" spans="2:14" x14ac:dyDescent="0.2">
      <c r="B353" s="11"/>
      <c r="C353" s="15"/>
      <c r="D353" s="11"/>
      <c r="E353" s="15"/>
      <c r="F353" s="11"/>
      <c r="G353" s="15"/>
      <c r="I353" s="56"/>
      <c r="J353" s="56"/>
      <c r="K353" s="56"/>
      <c r="L353" s="56"/>
      <c r="M353" s="56"/>
      <c r="N353" s="56"/>
    </row>
    <row r="354" spans="2:14" x14ac:dyDescent="0.2">
      <c r="B354" s="11"/>
      <c r="C354" s="15"/>
      <c r="D354" s="11"/>
      <c r="E354" s="15"/>
      <c r="F354" s="11"/>
      <c r="G354" s="15"/>
      <c r="I354" s="56"/>
      <c r="J354" s="56"/>
      <c r="K354" s="56"/>
      <c r="L354" s="56"/>
      <c r="M354" s="56"/>
      <c r="N354" s="56"/>
    </row>
    <row r="355" spans="2:14" x14ac:dyDescent="0.2">
      <c r="B355" s="11"/>
      <c r="C355" s="15"/>
      <c r="D355" s="11"/>
      <c r="E355" s="15"/>
      <c r="F355" s="11"/>
      <c r="G355" s="15"/>
      <c r="I355" s="56"/>
      <c r="J355" s="56"/>
      <c r="K355" s="56"/>
      <c r="L355" s="56"/>
      <c r="M355" s="56"/>
      <c r="N355" s="56"/>
    </row>
    <row r="356" spans="2:14" x14ac:dyDescent="0.2">
      <c r="B356" s="11"/>
      <c r="C356" s="15"/>
      <c r="D356" s="11"/>
      <c r="E356" s="15"/>
      <c r="F356" s="11"/>
      <c r="G356" s="15"/>
      <c r="I356" s="56"/>
      <c r="J356" s="56"/>
      <c r="K356" s="56"/>
      <c r="L356" s="56"/>
      <c r="M356" s="56"/>
      <c r="N356" s="56"/>
    </row>
    <row r="357" spans="2:14" x14ac:dyDescent="0.2">
      <c r="B357" s="11"/>
      <c r="C357" s="15"/>
      <c r="D357" s="11"/>
      <c r="E357" s="15"/>
      <c r="F357" s="11"/>
      <c r="G357" s="15"/>
      <c r="I357" s="56"/>
      <c r="J357" s="56"/>
      <c r="K357" s="56"/>
      <c r="L357" s="56"/>
      <c r="M357" s="56"/>
      <c r="N357" s="56"/>
    </row>
    <row r="358" spans="2:14" x14ac:dyDescent="0.2">
      <c r="B358" s="11"/>
      <c r="C358" s="15"/>
      <c r="D358" s="11"/>
      <c r="E358" s="15"/>
      <c r="F358" s="11"/>
      <c r="G358" s="15"/>
      <c r="I358" s="56"/>
      <c r="J358" s="56"/>
      <c r="K358" s="56"/>
      <c r="L358" s="56"/>
      <c r="M358" s="56"/>
      <c r="N358" s="56"/>
    </row>
    <row r="359" spans="2:14" x14ac:dyDescent="0.2">
      <c r="B359" s="11"/>
      <c r="C359" s="15"/>
      <c r="D359" s="11"/>
      <c r="E359" s="15"/>
      <c r="F359" s="11"/>
      <c r="G359" s="15"/>
      <c r="I359" s="56"/>
      <c r="J359" s="56"/>
      <c r="K359" s="56"/>
      <c r="L359" s="56"/>
      <c r="M359" s="56"/>
      <c r="N359" s="56"/>
    </row>
    <row r="360" spans="2:14" x14ac:dyDescent="0.2">
      <c r="B360" s="11"/>
      <c r="C360" s="15"/>
      <c r="D360" s="11"/>
      <c r="E360" s="15"/>
      <c r="F360" s="11"/>
      <c r="G360" s="15"/>
      <c r="I360" s="56"/>
      <c r="J360" s="56"/>
      <c r="K360" s="56"/>
      <c r="L360" s="56"/>
      <c r="M360" s="56"/>
      <c r="N360" s="56"/>
    </row>
    <row r="361" spans="2:14" x14ac:dyDescent="0.2">
      <c r="B361" s="11"/>
      <c r="C361" s="15"/>
      <c r="D361" s="11"/>
      <c r="E361" s="15"/>
      <c r="F361" s="11"/>
      <c r="G361" s="15"/>
      <c r="I361" s="56"/>
      <c r="J361" s="56"/>
      <c r="K361" s="56"/>
      <c r="L361" s="56"/>
      <c r="M361" s="56"/>
      <c r="N361" s="56"/>
    </row>
    <row r="362" spans="2:14" x14ac:dyDescent="0.2">
      <c r="B362" s="23"/>
      <c r="C362" s="23"/>
      <c r="D362" s="23"/>
      <c r="E362" s="23"/>
      <c r="F362" s="23"/>
      <c r="G362" s="23"/>
    </row>
    <row r="363" spans="2:14" x14ac:dyDescent="0.2">
      <c r="B363" s="23"/>
      <c r="C363" s="23"/>
      <c r="D363" s="23"/>
      <c r="E363" s="23"/>
      <c r="F363" s="23"/>
      <c r="G363" s="23"/>
    </row>
    <row r="364" spans="2:14" x14ac:dyDescent="0.2">
      <c r="B364" s="23"/>
      <c r="C364" s="23"/>
      <c r="D364" s="23"/>
      <c r="E364" s="23"/>
      <c r="F364" s="23"/>
      <c r="G364" s="23"/>
    </row>
    <row r="365" spans="2:14" x14ac:dyDescent="0.2">
      <c r="B365" s="23"/>
      <c r="C365" s="23"/>
      <c r="D365" s="23"/>
      <c r="E365" s="23"/>
      <c r="F365" s="23"/>
      <c r="G365" s="23"/>
    </row>
    <row r="366" spans="2:14" x14ac:dyDescent="0.2">
      <c r="B366" s="23"/>
      <c r="C366" s="23"/>
      <c r="D366" s="23"/>
      <c r="E366" s="23"/>
      <c r="F366" s="23"/>
      <c r="G366" s="23"/>
    </row>
    <row r="367" spans="2:14" x14ac:dyDescent="0.2">
      <c r="B367" s="23"/>
      <c r="C367" s="23"/>
      <c r="D367" s="23"/>
      <c r="E367" s="23"/>
      <c r="F367" s="23"/>
      <c r="G367" s="23"/>
    </row>
    <row r="368" spans="2:14" x14ac:dyDescent="0.2">
      <c r="B368" s="23"/>
      <c r="C368" s="23"/>
      <c r="D368" s="23"/>
      <c r="E368" s="23"/>
      <c r="F368" s="23"/>
      <c r="G368" s="23"/>
    </row>
    <row r="369" spans="2:7" x14ac:dyDescent="0.2">
      <c r="B369" s="23"/>
      <c r="C369" s="23"/>
      <c r="D369" s="23"/>
      <c r="E369" s="23"/>
      <c r="F369" s="23"/>
      <c r="G369" s="23"/>
    </row>
    <row r="370" spans="2:7" x14ac:dyDescent="0.2">
      <c r="B370" s="23"/>
      <c r="C370" s="23"/>
      <c r="D370" s="23"/>
      <c r="E370" s="23"/>
      <c r="F370" s="23"/>
      <c r="G370" s="23"/>
    </row>
    <row r="371" spans="2:7" x14ac:dyDescent="0.2">
      <c r="B371" s="23"/>
      <c r="C371" s="23"/>
      <c r="D371" s="23"/>
      <c r="E371" s="23"/>
      <c r="F371" s="23"/>
      <c r="G371" s="23"/>
    </row>
    <row r="372" spans="2:7" x14ac:dyDescent="0.2">
      <c r="B372" s="23"/>
      <c r="C372" s="23"/>
      <c r="D372" s="23"/>
      <c r="E372" s="23"/>
      <c r="F372" s="23"/>
      <c r="G372" s="23"/>
    </row>
    <row r="373" spans="2:7" x14ac:dyDescent="0.2">
      <c r="B373" s="23"/>
    </row>
    <row r="374" spans="2:7" x14ac:dyDescent="0.2">
      <c r="B374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45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C358" sqref="C358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66" t="s">
        <v>44</v>
      </c>
      <c r="K7" s="67"/>
      <c r="L7" s="66" t="s">
        <v>45</v>
      </c>
      <c r="M7" s="67"/>
      <c r="N7" s="63" t="s">
        <v>46</v>
      </c>
      <c r="O7" s="63"/>
      <c r="P7" s="63" t="s">
        <v>47</v>
      </c>
      <c r="Q7" s="63"/>
      <c r="R7" s="63" t="s">
        <v>48</v>
      </c>
      <c r="S7" s="63"/>
      <c r="T7" s="63" t="s">
        <v>49</v>
      </c>
      <c r="U7" s="63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thickBot="1" x14ac:dyDescent="0.25">
      <c r="A342" s="36" t="s">
        <v>10</v>
      </c>
      <c r="B342" s="37">
        <f>'3.жеке-бардыгы болуп'!B342+'4.юрид-бардыгы болуп'!B342+'5.рез.эмес.-бардыгы болуп'!B174</f>
        <v>404470532.84999996</v>
      </c>
      <c r="C342" s="38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7">
        <f>'3.жеке-бардыгы болуп'!D342+'4.юрид-бардыгы болуп'!D342+'5.рез.эмес.-бардыгы болуп'!D174</f>
        <v>162776067.91000003</v>
      </c>
      <c r="E342" s="38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7">
        <f>'3.жеке-бардыгы болуп'!F342+'4.юрид-бардыгы болуп'!F342+'5.рез.эмес.-бардыгы болуп'!F174</f>
        <v>131955677.58000001</v>
      </c>
      <c r="G342" s="38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7">
        <f t="shared" ref="H342" si="38">J342+L342+N342+P342+R342+T342</f>
        <v>109738787.35999998</v>
      </c>
      <c r="I342" s="38">
        <f t="shared" ref="I342" si="39">(J342*K342+L342*M342+N342*O342+P342*Q342+R342*S342+T342*U342)/(J342+L342+N342+P342+R342+T342)</f>
        <v>9.5673647389582381</v>
      </c>
      <c r="J342" s="37">
        <f>'3.жеке-бардыгы болуп'!J342+'4.юрид-бардыгы болуп'!J342+'5.рез.эмес.-бардыгы болуп'!J174</f>
        <v>6807215.6799999997</v>
      </c>
      <c r="K342" s="38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7">
        <f>'3.жеке-бардыгы болуп'!L342+'4.юрид-бардыгы болуп'!L342+'5.рез.эмес.-бардыгы болуп'!L174</f>
        <v>14665611.75</v>
      </c>
      <c r="M342" s="38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7">
        <f>'3.жеке-бардыгы болуп'!N342+'4.юрид-бардыгы болуп'!N342+'5.рез.эмес.-бардыгы болуп'!N174</f>
        <v>19955098.18</v>
      </c>
      <c r="O342" s="38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7">
        <f>'3.жеке-бардыгы болуп'!P342+'4.юрид-бардыгы болуп'!P342+'5.рез.эмес.-бардыгы болуп'!P174</f>
        <v>38933670.559999995</v>
      </c>
      <c r="Q342" s="38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7">
        <f>'3.жеке-бардыгы болуп'!R342+'4.юрид-бардыгы болуп'!R342+'5.рез.эмес.-бардыгы болуп'!R174</f>
        <v>28176089.269999996</v>
      </c>
      <c r="S342" s="38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7">
        <f>'3.жеке-бардыгы болуп'!T342+'4.юрид-бардыгы болуп'!T342+'5.рез.эмес.-бардыгы болуп'!T174</f>
        <v>1201101.92</v>
      </c>
      <c r="U342" s="38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4.5" customHeight="1" x14ac:dyDescent="0.2"/>
    <row r="344" spans="1:21" x14ac:dyDescent="0.2">
      <c r="A344" s="17" t="s">
        <v>56</v>
      </c>
      <c r="D344" s="14"/>
      <c r="E344" s="14"/>
      <c r="T344" s="18"/>
    </row>
    <row r="345" spans="1:21" hidden="1" x14ac:dyDescent="0.2">
      <c r="A345" s="13" t="s">
        <v>57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6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thickBot="1" x14ac:dyDescent="0.25">
      <c r="A342" s="36" t="s">
        <v>10</v>
      </c>
      <c r="B342" s="37">
        <f>'7.жеке-улут.вал.'!B342+'11.жеке-чет өл.вал.'!B342</f>
        <v>151655508.57999998</v>
      </c>
      <c r="C342" s="38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7">
        <f>'7.жеке-улут.вал.'!D342+'11.жеке-чет өл.вал.'!D342</f>
        <v>5140532.6099999994</v>
      </c>
      <c r="E342" s="38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7">
        <f>'7.жеке-улут.вал.'!F342+'11.жеке-чет өл.вал.'!F342</f>
        <v>76573437.770000011</v>
      </c>
      <c r="G342" s="38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7">
        <f t="shared" ref="H342" si="34">J342+L342+N342+P342+R342+T342</f>
        <v>69941538.199999988</v>
      </c>
      <c r="I342" s="38">
        <f t="shared" ref="I342" si="35">(J342*K342+L342*M342+N342*O342+P342*Q342+R342*S342+T342*U342)/(J342+L342+N342+P342+R342+T342)</f>
        <v>10.560964061695454</v>
      </c>
      <c r="J342" s="37">
        <f>'7.жеке-улут.вал.'!J342+'11.жеке-чет өл.вал.'!J342</f>
        <v>4722056.34</v>
      </c>
      <c r="K342" s="38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7">
        <f>'7.жеке-улут.вал.'!L342+'11.жеке-чет өл.вал.'!L342</f>
        <v>8444300.8399999999</v>
      </c>
      <c r="M342" s="38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7">
        <f>'7.жеке-улут.вал.'!N342+'11.жеке-чет өл.вал.'!N342</f>
        <v>10975851.109999999</v>
      </c>
      <c r="O342" s="38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7">
        <f>'7.жеке-улут.вал.'!P342+'11.жеке-чет өл.вал.'!P342</f>
        <v>24711208.57</v>
      </c>
      <c r="Q342" s="38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7">
        <f>'7.жеке-улут.вал.'!R342+'11.жеке-чет өл.вал.'!R342</f>
        <v>20073375.099999998</v>
      </c>
      <c r="S342" s="38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7">
        <f>'7.жеке-улут.вал.'!T342+'11.жеке-чет өл.вал.'!T342</f>
        <v>1014746.24</v>
      </c>
      <c r="U342" s="38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5.0999999999999996" customHeight="1" x14ac:dyDescent="0.2">
      <c r="A343" s="20"/>
      <c r="B343" s="21"/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3"/>
    </row>
    <row r="344" spans="1:21" x14ac:dyDescent="0.2">
      <c r="A344" s="17" t="s">
        <v>58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r="345" spans="1:21" x14ac:dyDescent="0.2">
      <c r="A345" s="17" t="s">
        <v>59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pans="1:21" hidden="1" x14ac:dyDescent="0.2">
      <c r="A346" s="13" t="s">
        <v>60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46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thickBot="1" x14ac:dyDescent="0.25">
      <c r="A342" s="36" t="s">
        <v>10</v>
      </c>
      <c r="B342" s="37">
        <f>'8.юрид-улут.вал.'!B342+'12.юрид-чет өл.вал.'!B342</f>
        <v>194122807.33000001</v>
      </c>
      <c r="C342" s="38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7">
        <f>'8.юрид-улут.вал.'!D342+'12.юрид-чет өл.вал.'!D342</f>
        <v>154168684.05000001</v>
      </c>
      <c r="E342" s="38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7">
        <f>'8.юрид-улут.вал.'!F342+'12.юрид-чет өл.вал.'!F342</f>
        <v>13132710.82</v>
      </c>
      <c r="G342" s="38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7">
        <f t="shared" ref="H342" si="34">J342+L342+N342+P342+R342+T342</f>
        <v>26821412.460000001</v>
      </c>
      <c r="I342" s="38">
        <f t="shared" ref="I342" si="35">(J342*K342+L342*M342+N342*O342+P342*Q342+R342*S342+T342*U342)/(J342+L342+N342+P342+R342+T342)</f>
        <v>9.6924245179815642</v>
      </c>
      <c r="J342" s="37">
        <f>'8.юрид-улут.вал.'!J342+'12.юрид-чет өл.вал.'!J342</f>
        <v>947585.05</v>
      </c>
      <c r="K342" s="38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7">
        <f>'8.юрид-улут.вал.'!L342+'12.юрид-чет өл.вал.'!L342</f>
        <v>4582279.8900000006</v>
      </c>
      <c r="M342" s="38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7">
        <f>'8.юрид-улут.вал.'!N342+'12.юрид-чет өл.вал.'!N342</f>
        <v>6297609.1200000001</v>
      </c>
      <c r="O342" s="38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7">
        <f>'8.юрид-улут.вал.'!P342+'12.юрид-чет өл.вал.'!P342</f>
        <v>9698473.9499999993</v>
      </c>
      <c r="Q342" s="38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7">
        <f>'8.юрид-улут.вал.'!R342+'12.юрид-чет өл.вал.'!R342</f>
        <v>5228777.99</v>
      </c>
      <c r="S342" s="38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7">
        <f>'8.юрид-улут.вал.'!T342+'12.юрид-чет өл.вал.'!T342</f>
        <v>66686.460000000006</v>
      </c>
      <c r="U342" s="38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5.0999999999999996" customHeight="1" x14ac:dyDescent="0.2">
      <c r="A343" s="20"/>
      <c r="B343" s="21"/>
      <c r="C343" s="24"/>
      <c r="D343" s="22"/>
      <c r="E343" s="24"/>
      <c r="F343" s="22"/>
      <c r="G343" s="24"/>
      <c r="H343" s="22"/>
      <c r="I343" s="24"/>
      <c r="J343" s="22"/>
      <c r="K343" s="24"/>
      <c r="L343" s="22"/>
      <c r="M343" s="24"/>
      <c r="N343" s="22"/>
      <c r="O343" s="24"/>
      <c r="P343" s="22"/>
      <c r="Q343" s="24"/>
      <c r="R343" s="22"/>
      <c r="S343" s="24"/>
      <c r="T343" s="22"/>
      <c r="U343" s="24"/>
    </row>
    <row r="344" spans="1:21" x14ac:dyDescent="0.2">
      <c r="A344" s="17" t="s">
        <v>61</v>
      </c>
      <c r="B344" s="13"/>
      <c r="C344" s="13"/>
      <c r="D344" s="25"/>
      <c r="E344" s="25"/>
      <c r="F344" s="13"/>
      <c r="G344" s="13"/>
      <c r="H344" s="13"/>
      <c r="I344" s="13"/>
    </row>
    <row r="345" spans="1:21" x14ac:dyDescent="0.2">
      <c r="A345" s="17" t="s">
        <v>59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pans="1:21" hidden="1" x14ac:dyDescent="0.2">
      <c r="A346" s="13" t="s">
        <v>60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thickBot="1" x14ac:dyDescent="0.25">
      <c r="A174" s="36" t="s">
        <v>10</v>
      </c>
      <c r="B174" s="37">
        <f>'9.рез.эмес.-улут.вал.'!B174+'13.рез.эмес.-чет өл.вал.'!B174</f>
        <v>58692216.940000005</v>
      </c>
      <c r="C174" s="38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7">
        <f>'9.рез.эмес.-улут.вал.'!D174+'13.рез.эмес.-чет өл.вал.'!D174</f>
        <v>3466851.25</v>
      </c>
      <c r="E174" s="38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7">
        <f>'9.рез.эмес.-улут.вал.'!F174+'13.рез.эмес.-чет өл.вал.'!F174</f>
        <v>42249528.990000002</v>
      </c>
      <c r="G174" s="38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7">
        <f t="shared" ref="H174" si="30">J174+L174+N174+P174+R174+T174</f>
        <v>12975836.700000001</v>
      </c>
      <c r="I174" s="38">
        <f t="shared" ref="I174" si="31">(J174*K174+L174*M174+N174*O174+P174*Q174+R174*S174+T174*U174)/(J174+L174+N174+P174+R174+T174)</f>
        <v>3.9532261992785394</v>
      </c>
      <c r="J174" s="37">
        <f>'9.рез.эмес.-улут.вал.'!J174+'13.рез.эмес.-чет өл.вал.'!J174</f>
        <v>1137574.29</v>
      </c>
      <c r="K174" s="38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7">
        <f>'9.рез.эмес.-улут.вал.'!L174+'13.рез.эмес.-чет өл.вал.'!L174</f>
        <v>1639031.02</v>
      </c>
      <c r="M174" s="38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7">
        <f>'9.рез.эмес.-улут.вал.'!N174+'13.рез.эмес.-чет өл.вал.'!N174</f>
        <v>2681637.9500000002</v>
      </c>
      <c r="O174" s="38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7">
        <f>'9.рез.эмес.-улут.вал.'!P174+'13.рез.эмес.-чет өл.вал.'!P174</f>
        <v>4523988.04</v>
      </c>
      <c r="Q174" s="38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7">
        <f>'9.рез.эмес.-улут.вал.'!R174+'13.рез.эмес.-чет өл.вал.'!R174</f>
        <v>2873936.1799999997</v>
      </c>
      <c r="S174" s="38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7">
        <f>'9.рез.эмес.-улут.вал.'!T174+'13.рез.эмес.-чет өл.вал.'!T174</f>
        <v>119669.22</v>
      </c>
      <c r="U174" s="38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5.0999999999999996" customHeight="1" x14ac:dyDescent="0.2">
      <c r="A175" s="26"/>
      <c r="B175" s="2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3"/>
    </row>
    <row r="176" spans="1:21" hidden="1" x14ac:dyDescent="0.2">
      <c r="A176" s="13" t="s">
        <v>1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45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thickBot="1" x14ac:dyDescent="0.25">
      <c r="A342" s="36" t="s">
        <v>10</v>
      </c>
      <c r="B342" s="37">
        <f>'7.жеке-улут.вал.'!B342+'8.юрид-улут.вал.'!B342+'9.рез.эмес.-улут.вал.'!B174</f>
        <v>216989183.78</v>
      </c>
      <c r="C342" s="38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7">
        <f>'7.жеке-улут.вал.'!D342+'8.юрид-улут.вал.'!D342+'9.рез.эмес.-улут.вал.'!D174</f>
        <v>82278609.409999996</v>
      </c>
      <c r="E342" s="38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7">
        <f>'7.жеке-улут.вал.'!F342+'8.юрид-улут.вал.'!F342+'9.рез.эмес.-улут.вал.'!F174</f>
        <v>55715955.810000002</v>
      </c>
      <c r="G342" s="38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7">
        <f t="shared" ref="H342" si="40">J342+L342+N342+P342+R342+T342</f>
        <v>78994618.560000002</v>
      </c>
      <c r="I342" s="38">
        <f t="shared" ref="I342" si="41">(J342*K342+L342*M342+N342*O342+P342*Q342+R342*S342+T342*U342)/(J342+L342+N342+P342+R342+T342)</f>
        <v>12.279505880696538</v>
      </c>
      <c r="J342" s="37">
        <f>'7.жеке-улут.вал.'!J342+'8.юрид-улут.вал.'!J342+'9.рез.эмес.-улут.вал.'!J174</f>
        <v>4097917.7</v>
      </c>
      <c r="K342" s="38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7">
        <f>'7.жеке-улут.вал.'!L342+'8.юрид-улут.вал.'!L342+'9.рез.эмес.-улут.вал.'!L174</f>
        <v>9784657.0500000007</v>
      </c>
      <c r="M342" s="38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7">
        <f>'7.жеке-улут.вал.'!N342+'8.юрид-улут.вал.'!N342+'9.рез.эмес.-улут.вал.'!N174</f>
        <v>13283876.68</v>
      </c>
      <c r="O342" s="38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7">
        <f>'7.жеке-улут.вал.'!P342+'8.юрид-улут.вал.'!P342+'9.рез.эмес.-улут.вал.'!P174</f>
        <v>28871211.040000003</v>
      </c>
      <c r="Q342" s="38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7">
        <f>'7.жеке-улут.вал.'!R342+'8.юрид-улут.вал.'!R342+'9.рез.эмес.-улут.вал.'!R174</f>
        <v>22347582.159999996</v>
      </c>
      <c r="S342" s="38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7">
        <f>'7.жеке-улут.вал.'!T342+'8.юрид-улут.вал.'!T342+'9.рез.эмес.-улут.вал.'!T174</f>
        <v>609373.93000000005</v>
      </c>
      <c r="U342" s="38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5.0999999999999996" customHeight="1" x14ac:dyDescent="0.2">
      <c r="A343" s="26"/>
      <c r="B343" s="21"/>
      <c r="C343" s="24"/>
      <c r="D343" s="21"/>
      <c r="E343" s="24"/>
      <c r="F343" s="21"/>
      <c r="G343" s="24"/>
      <c r="H343" s="21"/>
      <c r="I343" s="24"/>
      <c r="J343" s="21"/>
      <c r="K343" s="24"/>
      <c r="L343" s="21"/>
      <c r="M343" s="24"/>
      <c r="N343" s="21"/>
      <c r="O343" s="24"/>
      <c r="P343" s="21"/>
      <c r="Q343" s="24"/>
      <c r="R343" s="21"/>
      <c r="S343" s="24"/>
      <c r="T343" s="21"/>
      <c r="U343" s="27"/>
    </row>
    <row r="344" spans="1:21" x14ac:dyDescent="0.2">
      <c r="A344" s="17" t="s">
        <v>56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1:21" hidden="1" x14ac:dyDescent="0.2">
      <c r="A345" s="13" t="s">
        <v>57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46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thickBot="1" x14ac:dyDescent="0.25">
      <c r="A342" s="36" t="s">
        <v>10</v>
      </c>
      <c r="B342" s="37">
        <f t="shared" ref="B342" si="142">D342+F342+J342+L342+N342+P342+R342+T342</f>
        <v>103734680.55</v>
      </c>
      <c r="C342" s="38">
        <f t="shared" ref="C342" si="143">(D342*E342+F342*G342+J342*K342+L342*M342+N342*O342+P342*Q342+R342*S342+T342*U342)/(D342+F342+J342+L342+N342+P342+R342+T342)</f>
        <v>7.3027419380692331</v>
      </c>
      <c r="D342" s="37">
        <v>3511257.61</v>
      </c>
      <c r="E342" s="38">
        <v>0.19364250309164899</v>
      </c>
      <c r="F342" s="37">
        <v>45591008.850000001</v>
      </c>
      <c r="G342" s="38">
        <v>1.46859379849411</v>
      </c>
      <c r="H342" s="37">
        <f t="shared" ref="H342" si="144">J342+L342+N342+P342+R342+T342</f>
        <v>54632414.090000004</v>
      </c>
      <c r="I342" s="38">
        <f t="shared" ref="I342" si="145">(J342*K342+L342*M342+N342*O342+P342*Q342+R342*S342+T342*U342)/(J342+L342+N342+P342+R342+T342)</f>
        <v>12.628272281202054</v>
      </c>
      <c r="J342" s="37">
        <v>3493529</v>
      </c>
      <c r="K342" s="38">
        <v>11.4227260356791</v>
      </c>
      <c r="L342" s="37">
        <v>5667518.4100000001</v>
      </c>
      <c r="M342" s="38">
        <v>11.229322674365999</v>
      </c>
      <c r="N342" s="37">
        <v>7812982.4199999999</v>
      </c>
      <c r="O342" s="38">
        <v>11.505090444949399</v>
      </c>
      <c r="P342" s="37">
        <v>20152593.710000001</v>
      </c>
      <c r="Q342" s="38">
        <v>12.7027357915261</v>
      </c>
      <c r="R342" s="37">
        <v>16922231.739999998</v>
      </c>
      <c r="S342" s="38">
        <v>13.724117483064299</v>
      </c>
      <c r="T342" s="37">
        <v>583558.81000000006</v>
      </c>
      <c r="U342" s="38">
        <v>14.1205024048904</v>
      </c>
    </row>
    <row r="343" spans="1:21" ht="5.0999999999999996" customHeight="1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1:21" x14ac:dyDescent="0.2">
      <c r="A344" s="17" t="s">
        <v>58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1:21" x14ac:dyDescent="0.2">
      <c r="A345" s="17" t="s">
        <v>59</v>
      </c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1:21" hidden="1" x14ac:dyDescent="0.2">
      <c r="A346" s="13" t="s">
        <v>60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46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3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3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thickBot="1" x14ac:dyDescent="0.25">
      <c r="A342" s="36" t="s">
        <v>10</v>
      </c>
      <c r="B342" s="37">
        <f t="shared" ref="B342" si="150">D342+F342+J342+L342+N342+P342+R342+T342</f>
        <v>107938513.79000001</v>
      </c>
      <c r="C342" s="38">
        <f t="shared" ref="C342" si="151">(D342*E342+F342*G342+J342*K342+L342*M342+N342*O342+P342*Q342+R342*S342+T342*U342)/(D342+F342+J342+L342+N342+P342+R342+T342)</f>
        <v>4.2790991523276913</v>
      </c>
      <c r="D342" s="37">
        <v>78113855.109999999</v>
      </c>
      <c r="E342" s="38">
        <v>2.4179809295869701</v>
      </c>
      <c r="F342" s="37">
        <v>8165731.6699999999</v>
      </c>
      <c r="G342" s="38">
        <v>3.3400820100300899</v>
      </c>
      <c r="H342" s="37">
        <f t="shared" ref="H342" si="152">J342+L342+N342+P342+R342+T342</f>
        <v>21658927.009999998</v>
      </c>
      <c r="I342" s="38">
        <f t="shared" ref="I342" si="153">(J342*K342+L342*M342+N342*O342+P342*Q342+R342*S342+T342*U342)/(J342+L342+N342+P342+R342+T342)</f>
        <v>11.345325523588819</v>
      </c>
      <c r="J342" s="37">
        <v>476973.25</v>
      </c>
      <c r="K342" s="38">
        <v>10.7761492656035</v>
      </c>
      <c r="L342" s="37">
        <v>3872972.14</v>
      </c>
      <c r="M342" s="38">
        <v>10.127210966795101</v>
      </c>
      <c r="N342" s="37">
        <v>5139615.01</v>
      </c>
      <c r="O342" s="38">
        <v>12.2541422696172</v>
      </c>
      <c r="P342" s="37">
        <v>7523355.71</v>
      </c>
      <c r="Q342" s="38">
        <v>12.228363183003099</v>
      </c>
      <c r="R342" s="37">
        <v>4630906.7</v>
      </c>
      <c r="S342" s="38">
        <v>10.006588608597999</v>
      </c>
      <c r="T342" s="37">
        <v>15104.2</v>
      </c>
      <c r="U342" s="38">
        <v>3.0295414520464501</v>
      </c>
    </row>
    <row r="343" spans="1:21" ht="4.5" customHeight="1" x14ac:dyDescent="0.2">
      <c r="A343" s="20"/>
      <c r="B343" s="21"/>
      <c r="C343" s="24"/>
      <c r="D343" s="21"/>
      <c r="E343" s="24"/>
      <c r="F343" s="21"/>
      <c r="G343" s="24"/>
      <c r="H343" s="21"/>
      <c r="I343" s="24"/>
      <c r="J343" s="21"/>
      <c r="K343" s="24"/>
      <c r="L343" s="21"/>
      <c r="M343" s="24"/>
      <c r="N343" s="21"/>
      <c r="O343" s="24"/>
      <c r="P343" s="21"/>
      <c r="Q343" s="24"/>
      <c r="R343" s="21"/>
      <c r="S343" s="24"/>
      <c r="T343" s="21"/>
      <c r="U343" s="27"/>
    </row>
    <row r="344" spans="1:21" x14ac:dyDescent="0.2">
      <c r="A344" s="17" t="s">
        <v>61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1:21" x14ac:dyDescent="0.2">
      <c r="A345" s="17" t="s">
        <v>59</v>
      </c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1:21" hidden="1" x14ac:dyDescent="0.2">
      <c r="A346" s="13" t="s">
        <v>60</v>
      </c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thickBot="1" x14ac:dyDescent="0.25">
      <c r="A174" s="36" t="s">
        <v>10</v>
      </c>
      <c r="B174" s="37">
        <f t="shared" ref="B174" si="136">D174+F174+H174</f>
        <v>5315989.4399999995</v>
      </c>
      <c r="C174" s="38">
        <f t="shared" ref="C174" si="137">(D174*E174+F174*G174+J174*K174+L174*M174+N174*O174+P174*Q174+R174*S174+T174*U174)/(D174+F174+J174+L174+N174+P174+R174+T174)</f>
        <v>6.7062412777667211</v>
      </c>
      <c r="D174" s="37">
        <v>653496.69000000006</v>
      </c>
      <c r="E174" s="38">
        <v>4.0057291185361603E-2</v>
      </c>
      <c r="F174" s="37">
        <v>1959215.29</v>
      </c>
      <c r="G174" s="38">
        <v>0.63792136115883402</v>
      </c>
      <c r="H174" s="37">
        <f t="shared" ref="H174" si="138">J174+L174+N174+P174+R174+T174</f>
        <v>2703277.46</v>
      </c>
      <c r="I174" s="38">
        <f t="shared" ref="I174" si="139">(J174*K174+L174*M174+N174*O174+P174*Q174+R174*S174+T174*U174)/H174</f>
        <v>12.715788790285698</v>
      </c>
      <c r="J174" s="37">
        <v>127415.45</v>
      </c>
      <c r="K174" s="38">
        <v>11.536769397274799</v>
      </c>
      <c r="L174" s="37">
        <v>244166.5</v>
      </c>
      <c r="M174" s="38">
        <v>11.3014202947579</v>
      </c>
      <c r="N174" s="37">
        <v>331279.25</v>
      </c>
      <c r="O174" s="38">
        <v>12.042352442237199</v>
      </c>
      <c r="P174" s="37">
        <v>1195261.6200000001</v>
      </c>
      <c r="Q174" s="38">
        <v>12.5158234773739</v>
      </c>
      <c r="R174" s="37">
        <v>794443.72</v>
      </c>
      <c r="S174" s="38">
        <v>13.906157297712701</v>
      </c>
      <c r="T174" s="37">
        <v>10710.92</v>
      </c>
      <c r="U174" s="38">
        <v>13.8354179846362</v>
      </c>
    </row>
    <row r="175" spans="1:21" ht="5.0999999999999996" customHeight="1" x14ac:dyDescent="0.2">
      <c r="A175" s="26"/>
      <c r="B175" s="21"/>
      <c r="C175" s="24"/>
      <c r="D175" s="21"/>
      <c r="E175" s="24"/>
      <c r="F175" s="21"/>
      <c r="G175" s="24"/>
      <c r="H175" s="21"/>
      <c r="I175" s="24"/>
      <c r="J175" s="21"/>
      <c r="K175" s="24"/>
      <c r="L175" s="21"/>
      <c r="M175" s="24"/>
      <c r="N175" s="21"/>
      <c r="O175" s="24"/>
      <c r="P175" s="21"/>
      <c r="Q175" s="24"/>
      <c r="R175" s="21"/>
      <c r="S175" s="24"/>
      <c r="T175" s="21"/>
      <c r="U175" s="27"/>
    </row>
    <row r="176" spans="1:21" hidden="1" x14ac:dyDescent="0.2">
      <c r="A176" s="13" t="s">
        <v>1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45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thickBot="1" x14ac:dyDescent="0.25">
      <c r="A342" s="36" t="s">
        <v>10</v>
      </c>
      <c r="B342" s="37">
        <f>'11.жеке-чет өл.вал.'!B342+'12.юрид-чет өл.вал.'!B342+'13.рез.эмес.-чет өл.вал.'!B174</f>
        <v>187481349.07000002</v>
      </c>
      <c r="C342" s="38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7">
        <f>'11.жеке-чет өл.вал.'!D342+'12.юрид-чет өл.вал.'!D342+'13.рез.эмес.-чет өл.вал.'!D174</f>
        <v>80497458.5</v>
      </c>
      <c r="E342" s="38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7">
        <f>'11.жеке-чет өл.вал.'!F342+'12.юрид-чет өл.вал.'!F342+'13.рез.эмес.-чет өл.вал.'!F174</f>
        <v>76239721.770000011</v>
      </c>
      <c r="G342" s="38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7">
        <f t="shared" ref="H342" si="34">J342+L342+N342+P342+R342+T342</f>
        <v>30744168.799999997</v>
      </c>
      <c r="I342" s="38">
        <f t="shared" ref="I342" si="35">(J342*K342+L342*M342+N342*O342+P342*Q342+R342*S342+T342*U342)/(J342+L342+N342+P342+R342+T342)</f>
        <v>2.5987406604793297</v>
      </c>
      <c r="J342" s="37">
        <f>'11.жеке-чет өл.вал.'!J342+'12.юрид-чет өл.вал.'!J342+'13.рез.эмес.-чет өл.вал.'!J174</f>
        <v>2709297.98</v>
      </c>
      <c r="K342" s="38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7">
        <f>'11.жеке-чет өл.вал.'!L342+'12.юрид-чет өл.вал.'!L342+'13.рез.эмес.-чет өл.вал.'!L174</f>
        <v>4880954.7</v>
      </c>
      <c r="M342" s="38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7">
        <f>'11.жеке-чет өл.вал.'!N342+'12.юрид-чет өл.вал.'!N342+'13.рез.эмес.-чет өл.вал.'!N174</f>
        <v>6671221.5</v>
      </c>
      <c r="O342" s="38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7">
        <f>'11.жеке-чет өл.вал.'!P342+'12.юрид-чет өл.вал.'!P342+'13.рез.эмес.-чет өл.вал.'!P174</f>
        <v>10062459.52</v>
      </c>
      <c r="Q342" s="38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7">
        <f>'11.жеке-чет өл.вал.'!R342+'12.юрид-чет өл.вал.'!R342+'13.рез.эмес.-чет өл.вал.'!R174</f>
        <v>5828507.1099999994</v>
      </c>
      <c r="S342" s="38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7">
        <f>'11.жеке-чет өл.вал.'!T342+'12.юрид-чет өл.вал.'!T342+'13.рез.эмес.-чет өл.вал.'!T174</f>
        <v>591727.99</v>
      </c>
      <c r="U342" s="38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5.0999999999999996" customHeight="1" x14ac:dyDescent="0.2"/>
    <row r="344" spans="1:21" x14ac:dyDescent="0.2">
      <c r="A344" s="17" t="s">
        <v>56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r="345" spans="1:21" hidden="1" x14ac:dyDescent="0.2">
      <c r="A345" s="13" t="s">
        <v>57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46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thickBot="1" x14ac:dyDescent="0.25">
      <c r="A342" s="36" t="s">
        <v>10</v>
      </c>
      <c r="B342" s="37">
        <f t="shared" ref="B342" si="144">D342+F342+J342+L342+N342+P342+R342+T342</f>
        <v>47920828.030000001</v>
      </c>
      <c r="C342" s="38">
        <f t="shared" ref="C342" si="145">(D342*E342+F342*G342+J342*K342+L342*M342+N342*O342+P342*Q342+R342*S342+T342*U342)/(D342+F342+J342+L342+N342+P342+R342+T342)</f>
        <v>1.0490466962534244</v>
      </c>
      <c r="D342" s="37">
        <v>1629275</v>
      </c>
      <c r="E342" s="38">
        <v>7.1488680548096498E-2</v>
      </c>
      <c r="F342" s="37">
        <v>30982428.920000002</v>
      </c>
      <c r="G342" s="38">
        <v>4.5756282319262404E-2</v>
      </c>
      <c r="H342" s="37">
        <f t="shared" ref="H342" si="146">J342+L342+N342+P342+R342+T342</f>
        <v>15309124.109999999</v>
      </c>
      <c r="I342" s="38">
        <f t="shared" ref="I342" si="147">(J342*K342+L342*M342+N342*O342+P342*Q342+R342*S342+T342*U342)/(J342+L342+N342+P342+R342+T342)</f>
        <v>3.1835309774623024</v>
      </c>
      <c r="J342" s="37">
        <v>1228527.3400000001</v>
      </c>
      <c r="K342" s="38">
        <v>2.8829736556778598</v>
      </c>
      <c r="L342" s="37">
        <v>2776782.43</v>
      </c>
      <c r="M342" s="38">
        <v>3.1568074111229496</v>
      </c>
      <c r="N342" s="37">
        <v>3162868.69</v>
      </c>
      <c r="O342" s="38">
        <v>2.9225715767542706</v>
      </c>
      <c r="P342" s="37">
        <v>4558614.8600000003</v>
      </c>
      <c r="Q342" s="38">
        <v>3.2433716356551296</v>
      </c>
      <c r="R342" s="37">
        <v>3151143.36</v>
      </c>
      <c r="S342" s="38">
        <v>3.3096047351523894</v>
      </c>
      <c r="T342" s="37">
        <v>431187.43</v>
      </c>
      <c r="U342" s="38">
        <v>4.5721654659552602</v>
      </c>
    </row>
    <row r="343" spans="1:21" ht="4.5" customHeight="1" x14ac:dyDescent="0.2">
      <c r="A343" s="26"/>
      <c r="B343" s="21"/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3"/>
    </row>
    <row r="344" spans="1:21" x14ac:dyDescent="0.2">
      <c r="A344" s="17" t="s">
        <v>58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r="345" spans="1:21" x14ac:dyDescent="0.2">
      <c r="A345" s="17" t="s">
        <v>59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pans="1:21" hidden="1" x14ac:dyDescent="0.2">
      <c r="A346" s="13" t="s">
        <v>60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46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thickBot="1" x14ac:dyDescent="0.25">
      <c r="A342" s="36" t="s">
        <v>10</v>
      </c>
      <c r="B342" s="37">
        <f t="shared" ref="B342" si="140">D342+F342+J342+L342+N342+P342+R342+T342</f>
        <v>86184293.540000007</v>
      </c>
      <c r="C342" s="38">
        <f t="shared" ref="C342" si="141">(D342*E342+F342*G342+J342*K342+L342*M342+N342*O342+P342*Q342+R342*S342+T342*U342)/(D342+F342+J342+L342+N342+P342+R342+T342)</f>
        <v>0.57848748303611164</v>
      </c>
      <c r="D342" s="37">
        <v>76054828.939999998</v>
      </c>
      <c r="E342" s="38">
        <v>0.415787444292949</v>
      </c>
      <c r="F342" s="37">
        <v>4966979.1500000004</v>
      </c>
      <c r="G342" s="38">
        <v>0.80470516611691389</v>
      </c>
      <c r="H342" s="37">
        <f t="shared" ref="H342" si="142">J342+L342+N342+P342+R342+T342</f>
        <v>5162485.45</v>
      </c>
      <c r="I342" s="38">
        <f t="shared" ref="I342" si="143">(J342*K342+L342*M342+N342*O342+P342*Q342+R342*S342+T342*U342)/(J342+L342+N342+P342+R342+T342)</f>
        <v>2.7577682207511134</v>
      </c>
      <c r="J342" s="37">
        <v>470611.8</v>
      </c>
      <c r="K342" s="38">
        <v>2.6965630696042897</v>
      </c>
      <c r="L342" s="37">
        <v>709307.75</v>
      </c>
      <c r="M342" s="38">
        <v>3.0725897617782998</v>
      </c>
      <c r="N342" s="37">
        <v>1157994.1100000001</v>
      </c>
      <c r="O342" s="38">
        <v>2.7564763938220698</v>
      </c>
      <c r="P342" s="37">
        <v>2175118.2400000002</v>
      </c>
      <c r="Q342" s="38">
        <v>2.69178460744277</v>
      </c>
      <c r="R342" s="37">
        <v>597871.29</v>
      </c>
      <c r="S342" s="38">
        <v>2.4223141360408902</v>
      </c>
      <c r="T342" s="37">
        <v>51582.26</v>
      </c>
      <c r="U342" s="38">
        <v>5.6865844962977583</v>
      </c>
    </row>
    <row r="343" spans="1:21" ht="5.0999999999999996" customHeight="1" x14ac:dyDescent="0.2">
      <c r="A343" s="26"/>
      <c r="B343" s="21"/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8"/>
      <c r="U343" s="23"/>
    </row>
    <row r="344" spans="1:21" x14ac:dyDescent="0.2">
      <c r="A344" s="17" t="s">
        <v>61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</row>
    <row r="345" spans="1:21" x14ac:dyDescent="0.2">
      <c r="A345" s="17" t="s">
        <v>59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</row>
    <row r="346" spans="1:21" hidden="1" x14ac:dyDescent="0.2">
      <c r="A346" s="13" t="s">
        <v>60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9"/>
      <c r="B8" s="69"/>
      <c r="C8" s="69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thickBot="1" x14ac:dyDescent="0.25">
      <c r="A174" s="36" t="s">
        <v>10</v>
      </c>
      <c r="B174" s="37">
        <f t="shared" ref="B174" si="136">D174+F174+H174</f>
        <v>53376227.500000007</v>
      </c>
      <c r="C174" s="38">
        <f t="shared" ref="C174" si="137">(D174*E174+F174*G174+J174*K174+L174*M174+N174*O174+P174*Q174+R174*S174+T174*U174)/(D174+F174+J174+L174+N174+P174+R174+T174)</f>
        <v>0.31703462701817942</v>
      </c>
      <c r="D174" s="37">
        <v>2813354.56</v>
      </c>
      <c r="E174" s="38">
        <v>0</v>
      </c>
      <c r="F174" s="37">
        <v>40290313.700000003</v>
      </c>
      <c r="G174" s="38">
        <v>0</v>
      </c>
      <c r="H174" s="37">
        <f t="shared" ref="H174" si="138">J174+L174+N174+P174+R174+T174</f>
        <v>10272559.240000002</v>
      </c>
      <c r="I174" s="38">
        <f t="shared" ref="I174" si="139">(J174*K174+L174*M174+N174*O174+P174*Q174+R174*S174+T174*U174)/H174</f>
        <v>1.6473122210098825</v>
      </c>
      <c r="J174" s="37">
        <v>1010158.84</v>
      </c>
      <c r="K174" s="38">
        <v>1.8520051219865599</v>
      </c>
      <c r="L174" s="37">
        <v>1394864.52</v>
      </c>
      <c r="M174" s="38">
        <v>1.13722443524479</v>
      </c>
      <c r="N174" s="37">
        <v>2350358.7000000002</v>
      </c>
      <c r="O174" s="38">
        <v>1.0019316554107298</v>
      </c>
      <c r="P174" s="37">
        <v>3328726.42</v>
      </c>
      <c r="Q174" s="38">
        <v>1.60601760913112</v>
      </c>
      <c r="R174" s="37">
        <v>2079492.46</v>
      </c>
      <c r="S174" s="38">
        <v>2.4535429418195598</v>
      </c>
      <c r="T174" s="37">
        <v>108958.3</v>
      </c>
      <c r="U174" s="38">
        <v>6.0757458403811393</v>
      </c>
    </row>
    <row r="175" spans="1:21" ht="4.5" customHeight="1" x14ac:dyDescent="0.2">
      <c r="A175" s="26"/>
      <c r="B175" s="21"/>
      <c r="C175" s="24"/>
      <c r="D175" s="21"/>
      <c r="E175" s="24"/>
      <c r="F175" s="21"/>
      <c r="G175" s="24"/>
      <c r="H175" s="21"/>
      <c r="I175" s="24"/>
      <c r="J175" s="21"/>
      <c r="K175" s="24"/>
      <c r="L175" s="21"/>
      <c r="M175" s="24"/>
      <c r="N175" s="21"/>
      <c r="O175" s="24"/>
      <c r="P175" s="21"/>
      <c r="Q175" s="24"/>
      <c r="R175" s="21"/>
      <c r="S175" s="24"/>
      <c r="T175" s="21"/>
      <c r="U175" s="24"/>
    </row>
    <row r="176" spans="1:21" hidden="1" x14ac:dyDescent="0.2">
      <c r="A176" s="13" t="s">
        <v>1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2023-11-30T07:16:33Z</dcterms:modified>
</cp:coreProperties>
</file>